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 tabRatio="908"/>
  </bookViews>
  <sheets>
    <sheet name="V0_1" sheetId="46" r:id="rId1"/>
    <sheet name="V0_2" sheetId="47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Storman_1!$1:$7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<sst xmlns="http://schemas.openxmlformats.org/spreadsheetml/2006/main" count="2028" uniqueCount="178">
  <si>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</si>
  <si>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</si>
  <si>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</si>
  <si>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</si>
  <si>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</si>
  <si>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</si>
  <si>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</si>
  <si>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</si>
  <si>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</si>
  <si>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</si>
  <si>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</si>
  <si>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</si>
  <si>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</si>
  <si>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</si>
  <si>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</si>
  <si>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</si>
  <si>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</si>
  <si>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</si>
  <si>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</si>
  <si>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</si>
  <si>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</si>
  <si>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</si>
  <si>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</si>
  <si>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</si>
  <si>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</si>
  <si>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</si>
  <si>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</si>
  <si>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</si>
  <si>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</si>
  <si>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</si>
  <si>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</si>
  <si>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</si>
  <si>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</si>
  <si>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</si>
  <si>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</si>
  <si>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</si>
  <si>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</si>
  <si>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</si>
  <si>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</si>
  <si>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</si>
  <si>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</si>
  <si>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</si>
  <si>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</si>
  <si>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</si>
  <si>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</si>
  <si>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</si>
  <si>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</si>
  <si>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</si>
  <si>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</si>
  <si>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</si>
  <si>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</si>
  <si>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</si>
  <si>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</si>
  <si>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</si>
  <si>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</si>
  <si>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</si>
  <si>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</si>
  <si>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</si>
  <si>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</si>
  <si>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</si>
  <si>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</si>
  <si>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</si>
  <si>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</si>
  <si>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</si>
  <si>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</si>
  <si>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</si>
  <si>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</si>
  <si>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</si>
  <si>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</si>
  <si>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</si>
  <si>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</si>
  <si>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</si>
  <si>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</si>
  <si>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</si>
  <si>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</si>
  <si>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</si>
  <si>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</si>
  <si>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</si>
  <si>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</si>
  <si>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</si>
  <si>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</si>
  <si>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</si>
  <si>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</si>
  <si>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</si>
  <si>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</si>
  <si>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</si>
  <si>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</si>
  <si>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</si>
  <si>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</si>
  <si>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</si>
  <si>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</si>
  <si>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</si>
  <si>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</si>
  <si>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</si>
  <si>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</si>
  <si>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</si>
  <si>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</si>
  <si>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</si>
  <si>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</si>
  <si>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</si>
  <si>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</si>
  <si>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</si>
  <si>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</si>
  <si>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</si>
  <si>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</si>
  <si>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</si>
  <si>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</si>
  <si>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</si>
  <si>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</si>
  <si>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</si>
  <si>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</si>
  <si>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</si>
  <si>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</si>
  <si>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</si>
  <si>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</si>
  <si>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</si>
  <si>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</si>
  <si>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</si>
  <si>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</si>
  <si>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</si>
  <si>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</si>
  <si>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</si>
  <si>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</si>
  <si>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</si>
  <si>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</si>
  <si>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</si>
  <si>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</si>
  <si>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</si>
  <si>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</si>
  <si>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</si>
  <si>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</si>
  <si>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</si>
  <si>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</si>
  <si>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</si>
  <si>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</si>
  <si>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</si>
  <si>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</si>
  <si>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</si>
  <si>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</si>
  <si>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</si>
  <si>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</si>
  <si>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Isolde Schlüter</t>
  </si>
  <si>
    <t>Land Schleswig-Holstein</t>
  </si>
  <si>
    <t>nach Alter und Geschlecht</t>
  </si>
  <si>
    <t>Die Bevölkerung in Schleswig-Holstein</t>
  </si>
  <si>
    <t>Herausgeber: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</si>
  <si>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</si>
  <si>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</si>
  <si>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</si>
  <si>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</si>
  <si>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</si>
  <si>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</si>
  <si>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</si>
  <si>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</si>
  <si>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</si>
  <si>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</si>
  <si>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</si>
  <si>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</si>
  <si>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</si>
  <si>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</si>
  <si>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</si>
  <si>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</si>
  <si>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</si>
  <si>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</si>
  <si>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</si>
  <si>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</si>
  <si>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</si>
  <si>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</si>
  <si>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</si>
  <si>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</si>
  <si>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</si>
  <si>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Kennziffer: A I 3 - j 14 SH</t>
  </si>
  <si>
    <t xml:space="preserve">© Statistisches Amt für Hamburg und Schleswig-Holstein, Hamburg 2015 
Auszugsweise Vervielfältigung und Verbreitung mit Quellenangabe gestattet.        </t>
  </si>
  <si>
    <t>1. Bevölkerung in Schleswig-Holstein nach kreisfreien Städten und Kreisen 2014</t>
  </si>
  <si>
    <t>Bevölkerung am 31.12.2014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</si>
  <si>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2014 </t>
    </r>
  </si>
  <si>
    <t>040 42831-1754</t>
  </si>
  <si>
    <t>Herausgegeben am: 24.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</si>
</sst>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42" fillId="0" borderId="0" xfId="54" applyFont="1" applyAlignment="1">
      <alignment horizontal="left"/>
    </xf>
    <xf numFmtId="0" fontId="43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/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0" fontId="16" fillId="0" borderId="0" xfId="0" applyFont="1" applyAlignment="1">
      <alignment horizontal="left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13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2" fillId="0" borderId="0" xfId="54" applyFont="1" applyAlignment="1">
      <alignment horizontal="left" wrapText="1"/>
    </xf>
    <xf numFmtId="0" fontId="16" fillId="0" borderId="0" xfId="0" applyFont="1" applyAlignment="1">
      <alignment horizontal="left"/>
    </xf>
    <xf numFmtId="165" fontId="0" fillId="0" borderId="0" xfId="0" applyNumberFormat="1"/>
    <xf numFmtId="164" fontId="14" fillId="0" borderId="0" xfId="50" applyNumberFormat="1" applyFont="1" applyProtection="1">
      <protection locked="0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4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104776</xdr:rowOff>
    </xdr:from>
    <xdr:to>
      <xdr:col>6</xdr:col>
      <xdr:colOff>909972</xdr:colOff>
      <xdr:row>50</xdr:row>
      <xdr:rowOff>144683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10326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5676900</xdr:colOff>
      <xdr:row>29</xdr:row>
      <xdr:rowOff>114300</xdr:rowOff>
    </xdr:to>
    <xdr:sp macro="" textlink="">
      <xdr:nvSpPr>
        <xdr:cNvPr id="5" name="Textfeld 4"/>
        <xdr:cNvSpPr txBox="1"/>
      </xdr:nvSpPr>
      <xdr:spPr>
        <a:xfrm>
          <a:off x="200025" y="0"/>
          <a:ext cx="5476875" cy="501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826) zuletzt geändert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2 des Gesetzes vom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 I S. 1926)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indent="0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1" customWidth="1"/>
    <col min="8" max="26" width="12.140625" style="11" customWidth="1"/>
    <col min="27" max="16384" width="11.28515625" style="11"/>
  </cols>
  <sheetData>
    <row r="3" spans="1:7" ht="20.25" x14ac:dyDescent="0.3">
      <c r="A3" s="71" t="s">
        <v>24</v>
      </c>
      <c r="B3" s="71"/>
      <c r="C3" s="71"/>
      <c r="D3" s="71"/>
    </row>
    <row r="4" spans="1:7" ht="20.25" x14ac:dyDescent="0.3">
      <c r="A4" s="71" t="s">
        <v>25</v>
      </c>
      <c r="B4" s="71"/>
      <c r="C4" s="71"/>
      <c r="D4" s="7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2" t="s">
        <v>26</v>
      </c>
      <c r="E15" s="72"/>
      <c r="F15" s="72"/>
      <c r="G15" s="72"/>
    </row>
    <row r="16" spans="1:7" ht="15" x14ac:dyDescent="0.2">
      <c r="D16" s="73" t="s">
        <v>171</v>
      </c>
      <c r="E16" s="73"/>
      <c r="F16" s="73"/>
      <c r="G16" s="73"/>
    </row>
    <row r="18" spans="1:7" ht="34.5" x14ac:dyDescent="0.45">
      <c r="A18" s="74" t="s">
        <v>144</v>
      </c>
      <c r="B18" s="75"/>
      <c r="C18" s="75"/>
      <c r="D18" s="75"/>
      <c r="E18" s="75"/>
      <c r="F18" s="75"/>
      <c r="G18" s="75"/>
    </row>
    <row r="19" spans="1:7" ht="34.5" x14ac:dyDescent="0.45">
      <c r="A19" s="29"/>
      <c r="B19" s="55"/>
      <c r="C19" s="55"/>
      <c r="D19" s="55"/>
      <c r="E19" s="55"/>
      <c r="F19" s="55"/>
      <c r="G19" s="55" t="s">
        <v>143</v>
      </c>
    </row>
    <row r="20" spans="1:7" ht="34.5" x14ac:dyDescent="0.45">
      <c r="A20" s="29"/>
      <c r="B20" s="74">
        <v>2014</v>
      </c>
      <c r="C20" s="74"/>
      <c r="D20" s="74"/>
      <c r="E20" s="74"/>
      <c r="F20" s="74"/>
      <c r="G20" s="74"/>
    </row>
    <row r="21" spans="1:7" ht="34.5" x14ac:dyDescent="0.45">
      <c r="A21" s="29"/>
      <c r="B21" s="66" t="s">
        <v>170</v>
      </c>
      <c r="C21" s="66"/>
      <c r="D21" s="66"/>
      <c r="E21" s="66"/>
      <c r="F21" s="66"/>
      <c r="G21" s="66"/>
    </row>
    <row r="22" spans="1:7" ht="16.5" x14ac:dyDescent="0.25">
      <c r="A22" s="34"/>
      <c r="B22" s="67" t="s">
        <v>169</v>
      </c>
      <c r="C22" s="68"/>
      <c r="D22" s="68"/>
      <c r="E22" s="68"/>
      <c r="F22" s="68"/>
      <c r="G22" s="68"/>
    </row>
    <row r="23" spans="1:7" ht="15" x14ac:dyDescent="0.2">
      <c r="D23" s="69" t="s">
        <v>177</v>
      </c>
      <c r="E23" s="69"/>
      <c r="F23" s="69"/>
      <c r="G23" s="69"/>
    </row>
    <row r="24" spans="1:7" ht="16.5" x14ac:dyDescent="0.25">
      <c r="A24" s="70"/>
      <c r="B24" s="70"/>
      <c r="C24" s="70"/>
      <c r="D24" s="70"/>
      <c r="E24" s="70"/>
      <c r="F24" s="70"/>
      <c r="G24" s="70"/>
    </row>
  </sheetData>
  <mergeCells count="10">
    <mergeCell ref="B21:G21"/>
    <mergeCell ref="B22:G22"/>
    <mergeCell ref="A24:G24"/>
    <mergeCell ref="A3:D3"/>
    <mergeCell ref="A4:D4"/>
    <mergeCell ref="D15:G15"/>
    <mergeCell ref="D16:G16"/>
    <mergeCell ref="A18:G18"/>
    <mergeCell ref="B20:G20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130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1622</v>
      </c>
      <c r="D8" s="48">
        <v>827</v>
      </c>
      <c r="E8" s="48">
        <v>795</v>
      </c>
    </row>
    <row r="9" spans="1:8" ht="14.1" customHeight="1" x14ac:dyDescent="0.25">
      <c r="A9" s="36" t="s">
        <v>32</v>
      </c>
      <c r="B9" s="47">
        <f>$B$8-1</f>
        <v>2013</v>
      </c>
      <c r="C9" s="48">
        <v>1577</v>
      </c>
      <c r="D9" s="48">
        <v>828</v>
      </c>
      <c r="E9" s="48">
        <v>749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1639</v>
      </c>
      <c r="D10" s="48">
        <v>853</v>
      </c>
      <c r="E10" s="48">
        <v>786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1531</v>
      </c>
      <c r="D11" s="48">
        <v>803</v>
      </c>
      <c r="E11" s="48">
        <v>728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1713</v>
      </c>
      <c r="D12" s="48">
        <v>881</v>
      </c>
      <c r="E12" s="48">
        <v>832</v>
      </c>
    </row>
    <row r="13" spans="1:8" ht="14.1" customHeight="1" x14ac:dyDescent="0.25">
      <c r="A13" s="43" t="s">
        <v>36</v>
      </c>
      <c r="B13" s="47"/>
      <c r="C13" s="48">
        <f>SUM(C8:C12)</f>
        <v>8082</v>
      </c>
      <c r="D13" s="48">
        <f>SUM(D8:D12)</f>
        <v>4192</v>
      </c>
      <c r="E13" s="48">
        <f>SUM(E8:E12)</f>
        <v>3890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1586</v>
      </c>
      <c r="D14" s="48">
        <v>841</v>
      </c>
      <c r="E14" s="48">
        <v>745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1669</v>
      </c>
      <c r="D15" s="48">
        <v>839</v>
      </c>
      <c r="E15" s="48">
        <v>830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1831</v>
      </c>
      <c r="D16" s="48">
        <v>934</v>
      </c>
      <c r="E16" s="48">
        <v>897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1771</v>
      </c>
      <c r="D17" s="48">
        <v>908</v>
      </c>
      <c r="E17" s="48">
        <v>863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1825</v>
      </c>
      <c r="D18" s="48">
        <v>933</v>
      </c>
      <c r="E18" s="48">
        <v>892</v>
      </c>
    </row>
    <row r="19" spans="1:5" ht="14.1" customHeight="1" x14ac:dyDescent="0.25">
      <c r="A19" s="44" t="s">
        <v>36</v>
      </c>
      <c r="B19" s="49"/>
      <c r="C19" s="48">
        <f>SUM(C14:C18)</f>
        <v>8682</v>
      </c>
      <c r="D19" s="48">
        <f>SUM(D14:D18)</f>
        <v>4455</v>
      </c>
      <c r="E19" s="48">
        <f>SUM(E14:E18)</f>
        <v>4227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1910</v>
      </c>
      <c r="D20" s="48">
        <v>986</v>
      </c>
      <c r="E20" s="48">
        <v>924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1891</v>
      </c>
      <c r="D21" s="48">
        <v>957</v>
      </c>
      <c r="E21" s="48">
        <v>934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1956</v>
      </c>
      <c r="D22" s="48">
        <v>1001</v>
      </c>
      <c r="E22" s="48">
        <v>955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2046</v>
      </c>
      <c r="D23" s="48">
        <v>1085</v>
      </c>
      <c r="E23" s="48">
        <v>961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2066</v>
      </c>
      <c r="D24" s="48">
        <v>1070</v>
      </c>
      <c r="E24" s="48">
        <v>996</v>
      </c>
    </row>
    <row r="25" spans="1:5" ht="14.1" customHeight="1" x14ac:dyDescent="0.25">
      <c r="A25" s="44" t="s">
        <v>36</v>
      </c>
      <c r="B25" s="49"/>
      <c r="C25" s="48">
        <f>SUM(C20:C24)</f>
        <v>9869</v>
      </c>
      <c r="D25" s="48">
        <f>SUM(D20:D24)</f>
        <v>5099</v>
      </c>
      <c r="E25" s="48">
        <f>SUM(E20:E24)</f>
        <v>4770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2207</v>
      </c>
      <c r="D26" s="48">
        <v>1141</v>
      </c>
      <c r="E26" s="48">
        <v>1066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2036</v>
      </c>
      <c r="D27" s="48">
        <v>1059</v>
      </c>
      <c r="E27" s="48">
        <v>977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2184</v>
      </c>
      <c r="D28" s="48">
        <v>1151</v>
      </c>
      <c r="E28" s="48">
        <v>1033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2032</v>
      </c>
      <c r="D29" s="48">
        <v>1045</v>
      </c>
      <c r="E29" s="48">
        <v>987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1915</v>
      </c>
      <c r="D30" s="48">
        <v>992</v>
      </c>
      <c r="E30" s="48">
        <v>923</v>
      </c>
    </row>
    <row r="31" spans="1:5" ht="14.1" customHeight="1" x14ac:dyDescent="0.25">
      <c r="A31" s="44" t="s">
        <v>36</v>
      </c>
      <c r="B31" s="49"/>
      <c r="C31" s="48">
        <f>SUM(C26:C30)</f>
        <v>10374</v>
      </c>
      <c r="D31" s="48">
        <f>SUM(D26:D30)</f>
        <v>5388</v>
      </c>
      <c r="E31" s="48">
        <f>SUM(E26:E30)</f>
        <v>4986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1771</v>
      </c>
      <c r="D32" s="48">
        <v>971</v>
      </c>
      <c r="E32" s="48">
        <v>800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1852</v>
      </c>
      <c r="D33" s="48">
        <v>998</v>
      </c>
      <c r="E33" s="48">
        <v>854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1794</v>
      </c>
      <c r="D34" s="48">
        <v>945</v>
      </c>
      <c r="E34" s="48">
        <v>849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1785</v>
      </c>
      <c r="D35" s="48">
        <v>944</v>
      </c>
      <c r="E35" s="48">
        <v>841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1884</v>
      </c>
      <c r="D36" s="48">
        <v>957</v>
      </c>
      <c r="E36" s="48">
        <v>927</v>
      </c>
    </row>
    <row r="37" spans="1:5" ht="14.1" customHeight="1" x14ac:dyDescent="0.25">
      <c r="A37" s="44" t="s">
        <v>36</v>
      </c>
      <c r="B37" s="49"/>
      <c r="C37" s="48">
        <f>SUM(C32:C36)</f>
        <v>9086</v>
      </c>
      <c r="D37" s="48">
        <f>SUM(D32:D36)</f>
        <v>4815</v>
      </c>
      <c r="E37" s="48">
        <f>SUM(E32:E36)</f>
        <v>4271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1752</v>
      </c>
      <c r="D38" s="48">
        <v>882</v>
      </c>
      <c r="E38" s="48">
        <v>870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1859</v>
      </c>
      <c r="D39" s="48">
        <v>996</v>
      </c>
      <c r="E39" s="48">
        <v>863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1855</v>
      </c>
      <c r="D40" s="48">
        <v>959</v>
      </c>
      <c r="E40" s="48">
        <v>896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1838</v>
      </c>
      <c r="D41" s="48">
        <v>917</v>
      </c>
      <c r="E41" s="48">
        <v>921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1806</v>
      </c>
      <c r="D42" s="48">
        <v>896</v>
      </c>
      <c r="E42" s="48">
        <v>910</v>
      </c>
    </row>
    <row r="43" spans="1:5" ht="14.1" customHeight="1" x14ac:dyDescent="0.25">
      <c r="A43" s="44" t="s">
        <v>36</v>
      </c>
      <c r="B43" s="49"/>
      <c r="C43" s="48">
        <f>SUM(C38:C42)</f>
        <v>9110</v>
      </c>
      <c r="D43" s="48">
        <f>SUM(D38:D42)</f>
        <v>4650</v>
      </c>
      <c r="E43" s="48">
        <f>SUM(E38:E42)</f>
        <v>4460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1864</v>
      </c>
      <c r="D44" s="48">
        <v>888</v>
      </c>
      <c r="E44" s="48">
        <v>976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1896</v>
      </c>
      <c r="D45" s="48">
        <v>947</v>
      </c>
      <c r="E45" s="48">
        <v>949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2108</v>
      </c>
      <c r="D46" s="48">
        <v>1021</v>
      </c>
      <c r="E46" s="48">
        <v>1087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2073</v>
      </c>
      <c r="D47" s="48">
        <v>1009</v>
      </c>
      <c r="E47" s="48">
        <v>1064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2108</v>
      </c>
      <c r="D48" s="48">
        <v>1037</v>
      </c>
      <c r="E48" s="48">
        <v>1071</v>
      </c>
    </row>
    <row r="49" spans="1:5" ht="14.1" customHeight="1" x14ac:dyDescent="0.2">
      <c r="A49" s="44" t="s">
        <v>36</v>
      </c>
      <c r="B49" s="49"/>
      <c r="C49" s="48">
        <f>SUM(C44:C48)</f>
        <v>10049</v>
      </c>
      <c r="D49" s="48">
        <f>SUM(D44:D48)</f>
        <v>4902</v>
      </c>
      <c r="E49" s="48">
        <f>SUM(E44:E48)</f>
        <v>5147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2109</v>
      </c>
      <c r="D50" s="48">
        <v>986</v>
      </c>
      <c r="E50" s="48">
        <v>1123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2088</v>
      </c>
      <c r="D51" s="48">
        <v>1045</v>
      </c>
      <c r="E51" s="48">
        <v>1043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2170</v>
      </c>
      <c r="D52" s="48">
        <v>1014</v>
      </c>
      <c r="E52" s="48">
        <v>1156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2205</v>
      </c>
      <c r="D53" s="48">
        <v>1038</v>
      </c>
      <c r="E53" s="48">
        <v>1167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2188</v>
      </c>
      <c r="D54" s="48">
        <v>1024</v>
      </c>
      <c r="E54" s="48">
        <v>1164</v>
      </c>
    </row>
    <row r="55" spans="1:5" ht="14.1" customHeight="1" x14ac:dyDescent="0.2">
      <c r="A55" s="43" t="s">
        <v>36</v>
      </c>
      <c r="B55" s="49"/>
      <c r="C55" s="48">
        <f>SUM(C50:C54)</f>
        <v>10760</v>
      </c>
      <c r="D55" s="48">
        <f>SUM(D50:D54)</f>
        <v>5107</v>
      </c>
      <c r="E55" s="48">
        <f>SUM(E50:E54)</f>
        <v>5653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2189</v>
      </c>
      <c r="D56" s="48">
        <v>1078</v>
      </c>
      <c r="E56" s="48">
        <v>1111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2197</v>
      </c>
      <c r="D57" s="48">
        <v>1064</v>
      </c>
      <c r="E57" s="48">
        <v>1133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2511</v>
      </c>
      <c r="D58" s="48">
        <v>1231</v>
      </c>
      <c r="E58" s="48">
        <v>1280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2777</v>
      </c>
      <c r="D59" s="48">
        <v>1308</v>
      </c>
      <c r="E59" s="48">
        <v>1469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3000</v>
      </c>
      <c r="D60" s="48">
        <v>1479</v>
      </c>
      <c r="E60" s="48">
        <v>1521</v>
      </c>
    </row>
    <row r="61" spans="1:5" ht="14.1" customHeight="1" x14ac:dyDescent="0.2">
      <c r="A61" s="44" t="s">
        <v>36</v>
      </c>
      <c r="B61" s="49"/>
      <c r="C61" s="48">
        <f>SUM(C56:C60)</f>
        <v>12674</v>
      </c>
      <c r="D61" s="48">
        <f>SUM(D56:D60)</f>
        <v>6160</v>
      </c>
      <c r="E61" s="48">
        <f>SUM(E56:E60)</f>
        <v>6514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3080</v>
      </c>
      <c r="D62" s="48">
        <v>1543</v>
      </c>
      <c r="E62" s="48">
        <v>1537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3405</v>
      </c>
      <c r="D63" s="48">
        <v>1665</v>
      </c>
      <c r="E63" s="48">
        <v>1740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3668</v>
      </c>
      <c r="D64" s="48">
        <v>1843</v>
      </c>
      <c r="E64" s="48">
        <v>1825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3653</v>
      </c>
      <c r="D65" s="48">
        <v>1832</v>
      </c>
      <c r="E65" s="48">
        <v>1821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3687</v>
      </c>
      <c r="D66" s="48">
        <v>1866</v>
      </c>
      <c r="E66" s="48">
        <v>1821</v>
      </c>
    </row>
    <row r="67" spans="1:5" ht="14.1" customHeight="1" x14ac:dyDescent="0.2">
      <c r="A67" s="44" t="s">
        <v>36</v>
      </c>
      <c r="B67" s="49"/>
      <c r="C67" s="48">
        <f>SUM(C62:C66)</f>
        <v>17493</v>
      </c>
      <c r="D67" s="48">
        <f>SUM(D62:D66)</f>
        <v>8749</v>
      </c>
      <c r="E67" s="48">
        <f>SUM(E62:E66)</f>
        <v>8744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3740</v>
      </c>
      <c r="D68" s="48">
        <v>1894</v>
      </c>
      <c r="E68" s="48">
        <v>1846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3518</v>
      </c>
      <c r="D69" s="48">
        <v>1734</v>
      </c>
      <c r="E69" s="48">
        <v>1784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3399</v>
      </c>
      <c r="D70" s="48">
        <v>1699</v>
      </c>
      <c r="E70" s="48">
        <v>1700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3314</v>
      </c>
      <c r="D71" s="48">
        <v>1644</v>
      </c>
      <c r="E71" s="48">
        <v>1670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3115</v>
      </c>
      <c r="D72" s="48">
        <v>1557</v>
      </c>
      <c r="E72" s="48">
        <v>1558</v>
      </c>
    </row>
    <row r="73" spans="1:5" ht="14.1" customHeight="1" x14ac:dyDescent="0.2">
      <c r="A73" s="44" t="s">
        <v>36</v>
      </c>
      <c r="B73" s="49"/>
      <c r="C73" s="48">
        <f>SUM(C68:C72)</f>
        <v>17086</v>
      </c>
      <c r="D73" s="48">
        <f>SUM(D68:D72)</f>
        <v>8528</v>
      </c>
      <c r="E73" s="48">
        <f>SUM(E68:E72)</f>
        <v>8558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3054</v>
      </c>
      <c r="D74" s="48">
        <v>1529</v>
      </c>
      <c r="E74" s="48">
        <v>1525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2844</v>
      </c>
      <c r="D75" s="48">
        <v>1406</v>
      </c>
      <c r="E75" s="48">
        <v>1438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2821</v>
      </c>
      <c r="D76" s="48">
        <v>1379</v>
      </c>
      <c r="E76" s="48">
        <v>1442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2587</v>
      </c>
      <c r="D77" s="48">
        <v>1310</v>
      </c>
      <c r="E77" s="48">
        <v>1277</v>
      </c>
    </row>
    <row r="78" spans="1:5" x14ac:dyDescent="0.2">
      <c r="A78" s="37" t="s">
        <v>91</v>
      </c>
      <c r="B78" s="47">
        <f>$B$8-59</f>
        <v>1955</v>
      </c>
      <c r="C78" s="48">
        <v>2509</v>
      </c>
      <c r="D78" s="48">
        <v>1243</v>
      </c>
      <c r="E78" s="48">
        <v>1266</v>
      </c>
    </row>
    <row r="79" spans="1:5" x14ac:dyDescent="0.2">
      <c r="A79" s="44" t="s">
        <v>36</v>
      </c>
      <c r="B79" s="49"/>
      <c r="C79" s="48">
        <f>SUM(C74:C78)</f>
        <v>13815</v>
      </c>
      <c r="D79" s="48">
        <f>SUM(D74:D78)</f>
        <v>6867</v>
      </c>
      <c r="E79" s="48">
        <f>SUM(E74:E78)</f>
        <v>6948</v>
      </c>
    </row>
    <row r="80" spans="1:5" x14ac:dyDescent="0.2">
      <c r="A80" s="37" t="s">
        <v>92</v>
      </c>
      <c r="B80" s="47">
        <f>$B$8-60</f>
        <v>1954</v>
      </c>
      <c r="C80" s="48">
        <v>2346</v>
      </c>
      <c r="D80" s="48">
        <v>1159</v>
      </c>
      <c r="E80" s="48">
        <v>1187</v>
      </c>
    </row>
    <row r="81" spans="1:5" x14ac:dyDescent="0.2">
      <c r="A81" s="37" t="s">
        <v>93</v>
      </c>
      <c r="B81" s="47">
        <f>$B$8-61</f>
        <v>1953</v>
      </c>
      <c r="C81" s="48">
        <v>2258</v>
      </c>
      <c r="D81" s="48">
        <v>1156</v>
      </c>
      <c r="E81" s="48">
        <v>1102</v>
      </c>
    </row>
    <row r="82" spans="1:5" x14ac:dyDescent="0.2">
      <c r="A82" s="37" t="s">
        <v>94</v>
      </c>
      <c r="B82" s="47">
        <f>$B$8-62</f>
        <v>1952</v>
      </c>
      <c r="C82" s="48">
        <v>2283</v>
      </c>
      <c r="D82" s="48">
        <v>1122</v>
      </c>
      <c r="E82" s="48">
        <v>1161</v>
      </c>
    </row>
    <row r="83" spans="1:5" x14ac:dyDescent="0.2">
      <c r="A83" s="37" t="s">
        <v>95</v>
      </c>
      <c r="B83" s="47">
        <f>$B$8-63</f>
        <v>1951</v>
      </c>
      <c r="C83" s="48">
        <v>2303</v>
      </c>
      <c r="D83" s="48">
        <v>1206</v>
      </c>
      <c r="E83" s="48">
        <v>1097</v>
      </c>
    </row>
    <row r="84" spans="1:5" x14ac:dyDescent="0.2">
      <c r="A84" s="37" t="s">
        <v>96</v>
      </c>
      <c r="B84" s="47">
        <f>$B$8-64</f>
        <v>1950</v>
      </c>
      <c r="C84" s="48">
        <v>2245</v>
      </c>
      <c r="D84" s="48">
        <v>1091</v>
      </c>
      <c r="E84" s="48">
        <v>1154</v>
      </c>
    </row>
    <row r="85" spans="1:5" x14ac:dyDescent="0.2">
      <c r="A85" s="44" t="s">
        <v>36</v>
      </c>
      <c r="B85" s="49"/>
      <c r="C85" s="48">
        <f>SUM(C80:C84)</f>
        <v>11435</v>
      </c>
      <c r="D85" s="48">
        <f>SUM(D80:D84)</f>
        <v>5734</v>
      </c>
      <c r="E85" s="48">
        <f>SUM(E80:E84)</f>
        <v>5701</v>
      </c>
    </row>
    <row r="86" spans="1:5" x14ac:dyDescent="0.2">
      <c r="A86" s="37" t="s">
        <v>97</v>
      </c>
      <c r="B86" s="47">
        <f>$B$8-65</f>
        <v>1949</v>
      </c>
      <c r="C86" s="48">
        <v>2219</v>
      </c>
      <c r="D86" s="48">
        <v>1067</v>
      </c>
      <c r="E86" s="48">
        <v>1152</v>
      </c>
    </row>
    <row r="87" spans="1:5" x14ac:dyDescent="0.2">
      <c r="A87" s="37" t="s">
        <v>98</v>
      </c>
      <c r="B87" s="47">
        <f>$B$8-66</f>
        <v>1948</v>
      </c>
      <c r="C87" s="48">
        <v>2278</v>
      </c>
      <c r="D87" s="48">
        <v>1091</v>
      </c>
      <c r="E87" s="48">
        <v>1187</v>
      </c>
    </row>
    <row r="88" spans="1:5" x14ac:dyDescent="0.2">
      <c r="A88" s="37" t="s">
        <v>99</v>
      </c>
      <c r="B88" s="47">
        <f>$B$8-67</f>
        <v>1947</v>
      </c>
      <c r="C88" s="48">
        <v>2035</v>
      </c>
      <c r="D88" s="48">
        <v>944</v>
      </c>
      <c r="E88" s="48">
        <v>1091</v>
      </c>
    </row>
    <row r="89" spans="1:5" x14ac:dyDescent="0.2">
      <c r="A89" s="37" t="s">
        <v>100</v>
      </c>
      <c r="B89" s="47">
        <f>$B$8-68</f>
        <v>1946</v>
      </c>
      <c r="C89" s="48">
        <v>1812</v>
      </c>
      <c r="D89" s="48">
        <v>899</v>
      </c>
      <c r="E89" s="48">
        <v>913</v>
      </c>
    </row>
    <row r="90" spans="1:5" x14ac:dyDescent="0.2">
      <c r="A90" s="37" t="s">
        <v>101</v>
      </c>
      <c r="B90" s="47">
        <f>$B$8-69</f>
        <v>1945</v>
      </c>
      <c r="C90" s="48">
        <v>1540</v>
      </c>
      <c r="D90" s="48">
        <v>680</v>
      </c>
      <c r="E90" s="48">
        <v>860</v>
      </c>
    </row>
    <row r="91" spans="1:5" x14ac:dyDescent="0.2">
      <c r="A91" s="44" t="s">
        <v>36</v>
      </c>
      <c r="B91" s="49"/>
      <c r="C91" s="48">
        <f>SUM(C86:C90)</f>
        <v>9884</v>
      </c>
      <c r="D91" s="48">
        <f>SUM(D86:D90)</f>
        <v>4681</v>
      </c>
      <c r="E91" s="48">
        <f>SUM(E86:E90)</f>
        <v>5203</v>
      </c>
    </row>
    <row r="92" spans="1:5" x14ac:dyDescent="0.2">
      <c r="A92" s="37" t="s">
        <v>102</v>
      </c>
      <c r="B92" s="47">
        <f>$B$8-70</f>
        <v>1944</v>
      </c>
      <c r="C92" s="48">
        <v>1976</v>
      </c>
      <c r="D92" s="48">
        <v>984</v>
      </c>
      <c r="E92" s="48">
        <v>992</v>
      </c>
    </row>
    <row r="93" spans="1:5" x14ac:dyDescent="0.2">
      <c r="A93" s="37" t="s">
        <v>103</v>
      </c>
      <c r="B93" s="47">
        <f>$B$8-71</f>
        <v>1943</v>
      </c>
      <c r="C93" s="48">
        <v>2166</v>
      </c>
      <c r="D93" s="48">
        <v>1027</v>
      </c>
      <c r="E93" s="48">
        <v>1139</v>
      </c>
    </row>
    <row r="94" spans="1:5" x14ac:dyDescent="0.2">
      <c r="A94" s="37" t="s">
        <v>104</v>
      </c>
      <c r="B94" s="47">
        <f>$B$8-72</f>
        <v>1942</v>
      </c>
      <c r="C94" s="48">
        <v>2002</v>
      </c>
      <c r="D94" s="48">
        <v>939</v>
      </c>
      <c r="E94" s="48">
        <v>1063</v>
      </c>
    </row>
    <row r="95" spans="1:5" x14ac:dyDescent="0.2">
      <c r="A95" s="37" t="s">
        <v>105</v>
      </c>
      <c r="B95" s="47">
        <f>$B$8-73</f>
        <v>1941</v>
      </c>
      <c r="C95" s="48">
        <v>2505</v>
      </c>
      <c r="D95" s="48">
        <v>1175</v>
      </c>
      <c r="E95" s="48">
        <v>1330</v>
      </c>
    </row>
    <row r="96" spans="1:5" x14ac:dyDescent="0.2">
      <c r="A96" s="37" t="s">
        <v>106</v>
      </c>
      <c r="B96" s="47">
        <f>$B$8-74</f>
        <v>1940</v>
      </c>
      <c r="C96" s="48">
        <v>2482</v>
      </c>
      <c r="D96" s="48">
        <v>1227</v>
      </c>
      <c r="E96" s="48">
        <v>1255</v>
      </c>
    </row>
    <row r="97" spans="1:5" x14ac:dyDescent="0.2">
      <c r="A97" s="44" t="s">
        <v>36</v>
      </c>
      <c r="B97" s="49"/>
      <c r="C97" s="48">
        <f>SUM(C92:C96)</f>
        <v>11131</v>
      </c>
      <c r="D97" s="48">
        <f>SUM(D92:D96)</f>
        <v>5352</v>
      </c>
      <c r="E97" s="48">
        <f>SUM(E92:E96)</f>
        <v>5779</v>
      </c>
    </row>
    <row r="98" spans="1:5" x14ac:dyDescent="0.2">
      <c r="A98" s="37" t="s">
        <v>107</v>
      </c>
      <c r="B98" s="47">
        <f>$B$8-75</f>
        <v>1939</v>
      </c>
      <c r="C98" s="48">
        <v>2446</v>
      </c>
      <c r="D98" s="48">
        <v>1158</v>
      </c>
      <c r="E98" s="48">
        <v>1288</v>
      </c>
    </row>
    <row r="99" spans="1:5" x14ac:dyDescent="0.2">
      <c r="A99" s="37" t="s">
        <v>108</v>
      </c>
      <c r="B99" s="47">
        <f>$B$8-76</f>
        <v>1938</v>
      </c>
      <c r="C99" s="48">
        <v>2294</v>
      </c>
      <c r="D99" s="48">
        <v>1040</v>
      </c>
      <c r="E99" s="48">
        <v>1254</v>
      </c>
    </row>
    <row r="100" spans="1:5" x14ac:dyDescent="0.2">
      <c r="A100" s="37" t="s">
        <v>109</v>
      </c>
      <c r="B100" s="47">
        <f>$B$8-77</f>
        <v>1937</v>
      </c>
      <c r="C100" s="48">
        <v>2042</v>
      </c>
      <c r="D100" s="48">
        <v>915</v>
      </c>
      <c r="E100" s="48">
        <v>1127</v>
      </c>
    </row>
    <row r="101" spans="1:5" x14ac:dyDescent="0.2">
      <c r="A101" s="37" t="s">
        <v>110</v>
      </c>
      <c r="B101" s="47">
        <f>$B$8-78</f>
        <v>1936</v>
      </c>
      <c r="C101" s="48">
        <v>1863</v>
      </c>
      <c r="D101" s="48">
        <v>840</v>
      </c>
      <c r="E101" s="48">
        <v>1023</v>
      </c>
    </row>
    <row r="102" spans="1:5" x14ac:dyDescent="0.2">
      <c r="A102" s="38" t="s">
        <v>111</v>
      </c>
      <c r="B102" s="47">
        <f>$B$8-79</f>
        <v>1935</v>
      </c>
      <c r="C102" s="48">
        <v>1815</v>
      </c>
      <c r="D102" s="48">
        <v>818</v>
      </c>
      <c r="E102" s="48">
        <v>997</v>
      </c>
    </row>
    <row r="103" spans="1:5" x14ac:dyDescent="0.2">
      <c r="A103" s="45" t="s">
        <v>36</v>
      </c>
      <c r="B103" s="50"/>
      <c r="C103" s="48">
        <f>SUM(C98:C102)</f>
        <v>10460</v>
      </c>
      <c r="D103" s="48">
        <f>SUM(D98:D102)</f>
        <v>4771</v>
      </c>
      <c r="E103" s="48">
        <f>SUM(E98:E102)</f>
        <v>5689</v>
      </c>
    </row>
    <row r="104" spans="1:5" x14ac:dyDescent="0.2">
      <c r="A104" s="38" t="s">
        <v>112</v>
      </c>
      <c r="B104" s="47">
        <f>$B$8-80</f>
        <v>1934</v>
      </c>
      <c r="C104" s="48">
        <v>1585</v>
      </c>
      <c r="D104" s="48">
        <v>693</v>
      </c>
      <c r="E104" s="48">
        <v>892</v>
      </c>
    </row>
    <row r="105" spans="1:5" x14ac:dyDescent="0.2">
      <c r="A105" s="38" t="s">
        <v>123</v>
      </c>
      <c r="B105" s="47">
        <f>$B$8-81</f>
        <v>1933</v>
      </c>
      <c r="C105" s="48">
        <v>1070</v>
      </c>
      <c r="D105" s="48">
        <v>436</v>
      </c>
      <c r="E105" s="48">
        <v>634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1022</v>
      </c>
      <c r="D106" s="48">
        <v>422</v>
      </c>
      <c r="E106" s="48">
        <v>600</v>
      </c>
    </row>
    <row r="107" spans="1:5" x14ac:dyDescent="0.2">
      <c r="A107" s="38" t="s">
        <v>124</v>
      </c>
      <c r="B107" s="47">
        <f>$B$8-83</f>
        <v>1931</v>
      </c>
      <c r="C107" s="48">
        <v>954</v>
      </c>
      <c r="D107" s="48">
        <v>344</v>
      </c>
      <c r="E107" s="48">
        <v>610</v>
      </c>
    </row>
    <row r="108" spans="1:5" x14ac:dyDescent="0.2">
      <c r="A108" s="38" t="s">
        <v>122</v>
      </c>
      <c r="B108" s="47">
        <f>$B$8-84</f>
        <v>1930</v>
      </c>
      <c r="C108" s="48">
        <v>969</v>
      </c>
      <c r="D108" s="48">
        <v>389</v>
      </c>
      <c r="E108" s="48">
        <v>580</v>
      </c>
    </row>
    <row r="109" spans="1:5" x14ac:dyDescent="0.2">
      <c r="A109" s="45" t="s">
        <v>36</v>
      </c>
      <c r="B109" s="50"/>
      <c r="C109" s="48">
        <f>SUM(C104:C108)</f>
        <v>5600</v>
      </c>
      <c r="D109" s="48">
        <f>SUM(D104:D108)</f>
        <v>2284</v>
      </c>
      <c r="E109" s="48">
        <f>SUM(E104:E108)</f>
        <v>3316</v>
      </c>
    </row>
    <row r="110" spans="1:5" x14ac:dyDescent="0.2">
      <c r="A110" s="38" t="s">
        <v>113</v>
      </c>
      <c r="B110" s="47">
        <f>$B$8-85</f>
        <v>1929</v>
      </c>
      <c r="C110" s="48">
        <v>819</v>
      </c>
      <c r="D110" s="48">
        <v>323</v>
      </c>
      <c r="E110" s="48">
        <v>496</v>
      </c>
    </row>
    <row r="111" spans="1:5" x14ac:dyDescent="0.2">
      <c r="A111" s="38" t="s">
        <v>114</v>
      </c>
      <c r="B111" s="47">
        <f>$B$8-86</f>
        <v>1928</v>
      </c>
      <c r="C111" s="48">
        <v>813</v>
      </c>
      <c r="D111" s="48">
        <v>295</v>
      </c>
      <c r="E111" s="48">
        <v>518</v>
      </c>
    </row>
    <row r="112" spans="1:5" x14ac:dyDescent="0.2">
      <c r="A112" s="38" t="s">
        <v>115</v>
      </c>
      <c r="B112" s="47">
        <f>$B$8-87</f>
        <v>1927</v>
      </c>
      <c r="C112" s="48">
        <v>647</v>
      </c>
      <c r="D112" s="48">
        <v>226</v>
      </c>
      <c r="E112" s="48">
        <v>421</v>
      </c>
    </row>
    <row r="113" spans="1:5" x14ac:dyDescent="0.2">
      <c r="A113" s="38" t="s">
        <v>116</v>
      </c>
      <c r="B113" s="47">
        <f>$B$8-88</f>
        <v>1926</v>
      </c>
      <c r="C113" s="48">
        <v>557</v>
      </c>
      <c r="D113" s="48">
        <v>171</v>
      </c>
      <c r="E113" s="48">
        <v>386</v>
      </c>
    </row>
    <row r="114" spans="1:5" x14ac:dyDescent="0.2">
      <c r="A114" s="38" t="s">
        <v>117</v>
      </c>
      <c r="B114" s="47">
        <f>$B$8-89</f>
        <v>1925</v>
      </c>
      <c r="C114" s="48">
        <v>546</v>
      </c>
      <c r="D114" s="48">
        <v>161</v>
      </c>
      <c r="E114" s="48">
        <v>385</v>
      </c>
    </row>
    <row r="115" spans="1:5" x14ac:dyDescent="0.2">
      <c r="A115" s="45" t="s">
        <v>36</v>
      </c>
      <c r="B115" s="51"/>
      <c r="C115" s="48">
        <f>SUM(C110:C114)</f>
        <v>3382</v>
      </c>
      <c r="D115" s="48">
        <f>SUM(D110:D114)</f>
        <v>1176</v>
      </c>
      <c r="E115" s="48">
        <f>SUM(E110:E114)</f>
        <v>2206</v>
      </c>
    </row>
    <row r="116" spans="1:5" x14ac:dyDescent="0.2">
      <c r="A116" s="38" t="s">
        <v>118</v>
      </c>
      <c r="B116" s="47">
        <f>$B$8-90</f>
        <v>1924</v>
      </c>
      <c r="C116" s="48">
        <v>1731</v>
      </c>
      <c r="D116" s="48">
        <v>378</v>
      </c>
      <c r="E116" s="48">
        <v>1353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190703</v>
      </c>
      <c r="D118" s="53">
        <v>93288</v>
      </c>
      <c r="E118" s="53">
        <v>97415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131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1230</v>
      </c>
      <c r="D8" s="48">
        <v>628</v>
      </c>
      <c r="E8" s="48">
        <v>602</v>
      </c>
    </row>
    <row r="9" spans="1:8" ht="14.1" customHeight="1" x14ac:dyDescent="0.25">
      <c r="A9" s="36" t="s">
        <v>32</v>
      </c>
      <c r="B9" s="47">
        <f>$B$8-1</f>
        <v>2013</v>
      </c>
      <c r="C9" s="48">
        <v>1145</v>
      </c>
      <c r="D9" s="48">
        <v>597</v>
      </c>
      <c r="E9" s="48">
        <v>548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1242</v>
      </c>
      <c r="D10" s="48">
        <v>640</v>
      </c>
      <c r="E10" s="48">
        <v>602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1130</v>
      </c>
      <c r="D11" s="48">
        <v>574</v>
      </c>
      <c r="E11" s="48">
        <v>556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1236</v>
      </c>
      <c r="D12" s="48">
        <v>662</v>
      </c>
      <c r="E12" s="48">
        <v>574</v>
      </c>
    </row>
    <row r="13" spans="1:8" ht="14.1" customHeight="1" x14ac:dyDescent="0.25">
      <c r="A13" s="43" t="s">
        <v>36</v>
      </c>
      <c r="B13" s="47"/>
      <c r="C13" s="48">
        <f>SUM(C8:C12)</f>
        <v>5983</v>
      </c>
      <c r="D13" s="48">
        <f>SUM(D8:D12)</f>
        <v>3101</v>
      </c>
      <c r="E13" s="48">
        <f>SUM(E8:E12)</f>
        <v>2882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1198</v>
      </c>
      <c r="D14" s="48">
        <v>612</v>
      </c>
      <c r="E14" s="48">
        <v>586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1298</v>
      </c>
      <c r="D15" s="48">
        <v>662</v>
      </c>
      <c r="E15" s="48">
        <v>636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1348</v>
      </c>
      <c r="D16" s="48">
        <v>703</v>
      </c>
      <c r="E16" s="48">
        <v>645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1371</v>
      </c>
      <c r="D17" s="48">
        <v>700</v>
      </c>
      <c r="E17" s="48">
        <v>671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1412</v>
      </c>
      <c r="D18" s="48">
        <v>733</v>
      </c>
      <c r="E18" s="48">
        <v>679</v>
      </c>
    </row>
    <row r="19" spans="1:5" ht="14.1" customHeight="1" x14ac:dyDescent="0.25">
      <c r="A19" s="44" t="s">
        <v>36</v>
      </c>
      <c r="B19" s="49"/>
      <c r="C19" s="48">
        <f>SUM(C14:C18)</f>
        <v>6627</v>
      </c>
      <c r="D19" s="48">
        <f>SUM(D14:D18)</f>
        <v>3410</v>
      </c>
      <c r="E19" s="48">
        <f>SUM(E14:E18)</f>
        <v>3217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1538</v>
      </c>
      <c r="D20" s="48">
        <v>784</v>
      </c>
      <c r="E20" s="48">
        <v>754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1636</v>
      </c>
      <c r="D21" s="48">
        <v>836</v>
      </c>
      <c r="E21" s="48">
        <v>800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1614</v>
      </c>
      <c r="D22" s="48">
        <v>781</v>
      </c>
      <c r="E22" s="48">
        <v>833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1729</v>
      </c>
      <c r="D23" s="48">
        <v>848</v>
      </c>
      <c r="E23" s="48">
        <v>881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1769</v>
      </c>
      <c r="D24" s="48">
        <v>905</v>
      </c>
      <c r="E24" s="48">
        <v>864</v>
      </c>
    </row>
    <row r="25" spans="1:5" ht="14.1" customHeight="1" x14ac:dyDescent="0.25">
      <c r="A25" s="44" t="s">
        <v>36</v>
      </c>
      <c r="B25" s="49"/>
      <c r="C25" s="48">
        <f>SUM(C20:C24)</f>
        <v>8286</v>
      </c>
      <c r="D25" s="48">
        <f>SUM(D20:D24)</f>
        <v>4154</v>
      </c>
      <c r="E25" s="48">
        <f>SUM(E20:E24)</f>
        <v>4132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1855</v>
      </c>
      <c r="D26" s="48">
        <v>932</v>
      </c>
      <c r="E26" s="48">
        <v>923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1885</v>
      </c>
      <c r="D27" s="48">
        <v>964</v>
      </c>
      <c r="E27" s="48">
        <v>921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2013</v>
      </c>
      <c r="D28" s="48">
        <v>1010</v>
      </c>
      <c r="E28" s="48">
        <v>1003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1979</v>
      </c>
      <c r="D29" s="48">
        <v>996</v>
      </c>
      <c r="E29" s="48">
        <v>983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1978</v>
      </c>
      <c r="D30" s="48">
        <v>1051</v>
      </c>
      <c r="E30" s="48">
        <v>927</v>
      </c>
    </row>
    <row r="31" spans="1:5" ht="14.1" customHeight="1" x14ac:dyDescent="0.25">
      <c r="A31" s="44" t="s">
        <v>36</v>
      </c>
      <c r="B31" s="49"/>
      <c r="C31" s="48">
        <f>SUM(C26:C30)</f>
        <v>9710</v>
      </c>
      <c r="D31" s="48">
        <f>SUM(D26:D30)</f>
        <v>4953</v>
      </c>
      <c r="E31" s="48">
        <f>SUM(E26:E30)</f>
        <v>4757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1753</v>
      </c>
      <c r="D32" s="48">
        <v>952</v>
      </c>
      <c r="E32" s="48">
        <v>801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1761</v>
      </c>
      <c r="D33" s="48">
        <v>932</v>
      </c>
      <c r="E33" s="48">
        <v>829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1696</v>
      </c>
      <c r="D34" s="48">
        <v>947</v>
      </c>
      <c r="E34" s="48">
        <v>749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1704</v>
      </c>
      <c r="D35" s="48">
        <v>928</v>
      </c>
      <c r="E35" s="48">
        <v>776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1788</v>
      </c>
      <c r="D36" s="48">
        <v>998</v>
      </c>
      <c r="E36" s="48">
        <v>790</v>
      </c>
    </row>
    <row r="37" spans="1:5" ht="14.1" customHeight="1" x14ac:dyDescent="0.25">
      <c r="A37" s="44" t="s">
        <v>36</v>
      </c>
      <c r="B37" s="49"/>
      <c r="C37" s="48">
        <f>SUM(C32:C36)</f>
        <v>8702</v>
      </c>
      <c r="D37" s="48">
        <f>SUM(D32:D36)</f>
        <v>4757</v>
      </c>
      <c r="E37" s="48">
        <f>SUM(E32:E36)</f>
        <v>3945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1709</v>
      </c>
      <c r="D38" s="48">
        <v>949</v>
      </c>
      <c r="E38" s="48">
        <v>760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1746</v>
      </c>
      <c r="D39" s="48">
        <v>920</v>
      </c>
      <c r="E39" s="48">
        <v>826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1710</v>
      </c>
      <c r="D40" s="48">
        <v>928</v>
      </c>
      <c r="E40" s="48">
        <v>782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1642</v>
      </c>
      <c r="D41" s="48">
        <v>851</v>
      </c>
      <c r="E41" s="48">
        <v>791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1574</v>
      </c>
      <c r="D42" s="48">
        <v>815</v>
      </c>
      <c r="E42" s="48">
        <v>759</v>
      </c>
    </row>
    <row r="43" spans="1:5" ht="14.1" customHeight="1" x14ac:dyDescent="0.25">
      <c r="A43" s="44" t="s">
        <v>36</v>
      </c>
      <c r="B43" s="49"/>
      <c r="C43" s="48">
        <f>SUM(C38:C42)</f>
        <v>8381</v>
      </c>
      <c r="D43" s="48">
        <f>SUM(D38:D42)</f>
        <v>4463</v>
      </c>
      <c r="E43" s="48">
        <f>SUM(E38:E42)</f>
        <v>3918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1614</v>
      </c>
      <c r="D44" s="48">
        <v>848</v>
      </c>
      <c r="E44" s="48">
        <v>766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1580</v>
      </c>
      <c r="D45" s="48">
        <v>790</v>
      </c>
      <c r="E45" s="48">
        <v>790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1571</v>
      </c>
      <c r="D46" s="48">
        <v>829</v>
      </c>
      <c r="E46" s="48">
        <v>742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1624</v>
      </c>
      <c r="D47" s="48">
        <v>795</v>
      </c>
      <c r="E47" s="48">
        <v>829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1740</v>
      </c>
      <c r="D48" s="48">
        <v>873</v>
      </c>
      <c r="E48" s="48">
        <v>867</v>
      </c>
    </row>
    <row r="49" spans="1:5" ht="14.1" customHeight="1" x14ac:dyDescent="0.2">
      <c r="A49" s="44" t="s">
        <v>36</v>
      </c>
      <c r="B49" s="49"/>
      <c r="C49" s="48">
        <f>SUM(C44:C48)</f>
        <v>8129</v>
      </c>
      <c r="D49" s="48">
        <f>SUM(D44:D48)</f>
        <v>4135</v>
      </c>
      <c r="E49" s="48">
        <f>SUM(E44:E48)</f>
        <v>3994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1625</v>
      </c>
      <c r="D50" s="48">
        <v>741</v>
      </c>
      <c r="E50" s="48">
        <v>884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1588</v>
      </c>
      <c r="D51" s="48">
        <v>738</v>
      </c>
      <c r="E51" s="48">
        <v>850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1649</v>
      </c>
      <c r="D52" s="48">
        <v>832</v>
      </c>
      <c r="E52" s="48">
        <v>817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1591</v>
      </c>
      <c r="D53" s="48">
        <v>768</v>
      </c>
      <c r="E53" s="48">
        <v>823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1678</v>
      </c>
      <c r="D54" s="48">
        <v>853</v>
      </c>
      <c r="E54" s="48">
        <v>825</v>
      </c>
    </row>
    <row r="55" spans="1:5" ht="14.1" customHeight="1" x14ac:dyDescent="0.2">
      <c r="A55" s="43" t="s">
        <v>36</v>
      </c>
      <c r="B55" s="49"/>
      <c r="C55" s="48">
        <f>SUM(C50:C54)</f>
        <v>8131</v>
      </c>
      <c r="D55" s="48">
        <f>SUM(D50:D54)</f>
        <v>3932</v>
      </c>
      <c r="E55" s="48">
        <f>SUM(E50:E54)</f>
        <v>4199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1684</v>
      </c>
      <c r="D56" s="48">
        <v>797</v>
      </c>
      <c r="E56" s="48">
        <v>887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1794</v>
      </c>
      <c r="D57" s="48">
        <v>874</v>
      </c>
      <c r="E57" s="48">
        <v>920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1961</v>
      </c>
      <c r="D58" s="48">
        <v>926</v>
      </c>
      <c r="E58" s="48">
        <v>1035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2186</v>
      </c>
      <c r="D59" s="48">
        <v>1068</v>
      </c>
      <c r="E59" s="48">
        <v>1118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2303</v>
      </c>
      <c r="D60" s="48">
        <v>1157</v>
      </c>
      <c r="E60" s="48">
        <v>1146</v>
      </c>
    </row>
    <row r="61" spans="1:5" ht="14.1" customHeight="1" x14ac:dyDescent="0.2">
      <c r="A61" s="44" t="s">
        <v>36</v>
      </c>
      <c r="B61" s="49"/>
      <c r="C61" s="48">
        <f>SUM(C56:C60)</f>
        <v>9928</v>
      </c>
      <c r="D61" s="48">
        <f>SUM(D56:D60)</f>
        <v>4822</v>
      </c>
      <c r="E61" s="48">
        <f>SUM(E56:E60)</f>
        <v>5106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2645</v>
      </c>
      <c r="D62" s="48">
        <v>1299</v>
      </c>
      <c r="E62" s="48">
        <v>1346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2651</v>
      </c>
      <c r="D63" s="48">
        <v>1312</v>
      </c>
      <c r="E63" s="48">
        <v>1339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2829</v>
      </c>
      <c r="D64" s="48">
        <v>1408</v>
      </c>
      <c r="E64" s="48">
        <v>1421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2922</v>
      </c>
      <c r="D65" s="48">
        <v>1434</v>
      </c>
      <c r="E65" s="48">
        <v>1488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2958</v>
      </c>
      <c r="D66" s="48">
        <v>1427</v>
      </c>
      <c r="E66" s="48">
        <v>1531</v>
      </c>
    </row>
    <row r="67" spans="1:5" ht="14.1" customHeight="1" x14ac:dyDescent="0.2">
      <c r="A67" s="44" t="s">
        <v>36</v>
      </c>
      <c r="B67" s="49"/>
      <c r="C67" s="48">
        <f>SUM(C62:C66)</f>
        <v>14005</v>
      </c>
      <c r="D67" s="48">
        <f>SUM(D62:D66)</f>
        <v>6880</v>
      </c>
      <c r="E67" s="48">
        <f>SUM(E62:E66)</f>
        <v>7125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3013</v>
      </c>
      <c r="D68" s="48">
        <v>1475</v>
      </c>
      <c r="E68" s="48">
        <v>1538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2915</v>
      </c>
      <c r="D69" s="48">
        <v>1449</v>
      </c>
      <c r="E69" s="48">
        <v>1466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2766</v>
      </c>
      <c r="D70" s="48">
        <v>1337</v>
      </c>
      <c r="E70" s="48">
        <v>1429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2715</v>
      </c>
      <c r="D71" s="48">
        <v>1290</v>
      </c>
      <c r="E71" s="48">
        <v>1425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2551</v>
      </c>
      <c r="D72" s="48">
        <v>1227</v>
      </c>
      <c r="E72" s="48">
        <v>1324</v>
      </c>
    </row>
    <row r="73" spans="1:5" ht="14.1" customHeight="1" x14ac:dyDescent="0.2">
      <c r="A73" s="44" t="s">
        <v>36</v>
      </c>
      <c r="B73" s="49"/>
      <c r="C73" s="48">
        <f>SUM(C68:C72)</f>
        <v>13960</v>
      </c>
      <c r="D73" s="48">
        <f>SUM(D68:D72)</f>
        <v>6778</v>
      </c>
      <c r="E73" s="48">
        <f>SUM(E68:E72)</f>
        <v>7182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2535</v>
      </c>
      <c r="D74" s="48">
        <v>1228</v>
      </c>
      <c r="E74" s="48">
        <v>1307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2423</v>
      </c>
      <c r="D75" s="48">
        <v>1155</v>
      </c>
      <c r="E75" s="48">
        <v>1268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2374</v>
      </c>
      <c r="D76" s="48">
        <v>1140</v>
      </c>
      <c r="E76" s="48">
        <v>1234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2218</v>
      </c>
      <c r="D77" s="48">
        <v>1051</v>
      </c>
      <c r="E77" s="48">
        <v>1167</v>
      </c>
    </row>
    <row r="78" spans="1:5" x14ac:dyDescent="0.2">
      <c r="A78" s="37" t="s">
        <v>91</v>
      </c>
      <c r="B78" s="47">
        <f>$B$8-59</f>
        <v>1955</v>
      </c>
      <c r="C78" s="48">
        <v>2206</v>
      </c>
      <c r="D78" s="48">
        <v>1056</v>
      </c>
      <c r="E78" s="48">
        <v>1150</v>
      </c>
    </row>
    <row r="79" spans="1:5" x14ac:dyDescent="0.2">
      <c r="A79" s="44" t="s">
        <v>36</v>
      </c>
      <c r="B79" s="49"/>
      <c r="C79" s="48">
        <f>SUM(C74:C78)</f>
        <v>11756</v>
      </c>
      <c r="D79" s="48">
        <f>SUM(D74:D78)</f>
        <v>5630</v>
      </c>
      <c r="E79" s="48">
        <f>SUM(E74:E78)</f>
        <v>6126</v>
      </c>
    </row>
    <row r="80" spans="1:5" x14ac:dyDescent="0.2">
      <c r="A80" s="37" t="s">
        <v>92</v>
      </c>
      <c r="B80" s="47">
        <f>$B$8-60</f>
        <v>1954</v>
      </c>
      <c r="C80" s="48">
        <v>2140</v>
      </c>
      <c r="D80" s="48">
        <v>1058</v>
      </c>
      <c r="E80" s="48">
        <v>1082</v>
      </c>
    </row>
    <row r="81" spans="1:5" x14ac:dyDescent="0.2">
      <c r="A81" s="37" t="s">
        <v>93</v>
      </c>
      <c r="B81" s="47">
        <f>$B$8-61</f>
        <v>1953</v>
      </c>
      <c r="C81" s="48">
        <v>2074</v>
      </c>
      <c r="D81" s="48">
        <v>996</v>
      </c>
      <c r="E81" s="48">
        <v>1078</v>
      </c>
    </row>
    <row r="82" spans="1:5" x14ac:dyDescent="0.2">
      <c r="A82" s="37" t="s">
        <v>94</v>
      </c>
      <c r="B82" s="47">
        <f>$B$8-62</f>
        <v>1952</v>
      </c>
      <c r="C82" s="48">
        <v>2166</v>
      </c>
      <c r="D82" s="48">
        <v>1065</v>
      </c>
      <c r="E82" s="48">
        <v>1101</v>
      </c>
    </row>
    <row r="83" spans="1:5" x14ac:dyDescent="0.2">
      <c r="A83" s="37" t="s">
        <v>95</v>
      </c>
      <c r="B83" s="47">
        <f>$B$8-63</f>
        <v>1951</v>
      </c>
      <c r="C83" s="48">
        <v>2138</v>
      </c>
      <c r="D83" s="48">
        <v>1044</v>
      </c>
      <c r="E83" s="48">
        <v>1094</v>
      </c>
    </row>
    <row r="84" spans="1:5" x14ac:dyDescent="0.2">
      <c r="A84" s="37" t="s">
        <v>96</v>
      </c>
      <c r="B84" s="47">
        <f>$B$8-64</f>
        <v>1950</v>
      </c>
      <c r="C84" s="48">
        <v>2137</v>
      </c>
      <c r="D84" s="48">
        <v>1038</v>
      </c>
      <c r="E84" s="48">
        <v>1099</v>
      </c>
    </row>
    <row r="85" spans="1:5" x14ac:dyDescent="0.2">
      <c r="A85" s="44" t="s">
        <v>36</v>
      </c>
      <c r="B85" s="49"/>
      <c r="C85" s="48">
        <f>SUM(C80:C84)</f>
        <v>10655</v>
      </c>
      <c r="D85" s="48">
        <f>SUM(D80:D84)</f>
        <v>5201</v>
      </c>
      <c r="E85" s="48">
        <f>SUM(E80:E84)</f>
        <v>5454</v>
      </c>
    </row>
    <row r="86" spans="1:5" x14ac:dyDescent="0.2">
      <c r="A86" s="37" t="s">
        <v>97</v>
      </c>
      <c r="B86" s="47">
        <f>$B$8-65</f>
        <v>1949</v>
      </c>
      <c r="C86" s="48">
        <v>2119</v>
      </c>
      <c r="D86" s="48">
        <v>1007</v>
      </c>
      <c r="E86" s="48">
        <v>1112</v>
      </c>
    </row>
    <row r="87" spans="1:5" x14ac:dyDescent="0.2">
      <c r="A87" s="37" t="s">
        <v>98</v>
      </c>
      <c r="B87" s="47">
        <f>$B$8-66</f>
        <v>1948</v>
      </c>
      <c r="C87" s="48">
        <v>2060</v>
      </c>
      <c r="D87" s="48">
        <v>1015</v>
      </c>
      <c r="E87" s="48">
        <v>1045</v>
      </c>
    </row>
    <row r="88" spans="1:5" x14ac:dyDescent="0.2">
      <c r="A88" s="37" t="s">
        <v>99</v>
      </c>
      <c r="B88" s="47">
        <f>$B$8-67</f>
        <v>1947</v>
      </c>
      <c r="C88" s="48">
        <v>2000</v>
      </c>
      <c r="D88" s="48">
        <v>944</v>
      </c>
      <c r="E88" s="48">
        <v>1056</v>
      </c>
    </row>
    <row r="89" spans="1:5" x14ac:dyDescent="0.2">
      <c r="A89" s="37" t="s">
        <v>100</v>
      </c>
      <c r="B89" s="47">
        <f>$B$8-68</f>
        <v>1946</v>
      </c>
      <c r="C89" s="48">
        <v>1816</v>
      </c>
      <c r="D89" s="48">
        <v>885</v>
      </c>
      <c r="E89" s="48">
        <v>931</v>
      </c>
    </row>
    <row r="90" spans="1:5" x14ac:dyDescent="0.2">
      <c r="A90" s="37" t="s">
        <v>101</v>
      </c>
      <c r="B90" s="47">
        <f>$B$8-69</f>
        <v>1945</v>
      </c>
      <c r="C90" s="48">
        <v>1397</v>
      </c>
      <c r="D90" s="48">
        <v>664</v>
      </c>
      <c r="E90" s="48">
        <v>733</v>
      </c>
    </row>
    <row r="91" spans="1:5" x14ac:dyDescent="0.2">
      <c r="A91" s="44" t="s">
        <v>36</v>
      </c>
      <c r="B91" s="49"/>
      <c r="C91" s="48">
        <f>SUM(C86:C90)</f>
        <v>9392</v>
      </c>
      <c r="D91" s="48">
        <f>SUM(D86:D90)</f>
        <v>4515</v>
      </c>
      <c r="E91" s="48">
        <f>SUM(E86:E90)</f>
        <v>4877</v>
      </c>
    </row>
    <row r="92" spans="1:5" x14ac:dyDescent="0.2">
      <c r="A92" s="37" t="s">
        <v>102</v>
      </c>
      <c r="B92" s="47">
        <f>$B$8-70</f>
        <v>1944</v>
      </c>
      <c r="C92" s="48">
        <v>1920</v>
      </c>
      <c r="D92" s="48">
        <v>910</v>
      </c>
      <c r="E92" s="48">
        <v>1010</v>
      </c>
    </row>
    <row r="93" spans="1:5" x14ac:dyDescent="0.2">
      <c r="A93" s="37" t="s">
        <v>103</v>
      </c>
      <c r="B93" s="47">
        <f>$B$8-71</f>
        <v>1943</v>
      </c>
      <c r="C93" s="48">
        <v>1951</v>
      </c>
      <c r="D93" s="48">
        <v>956</v>
      </c>
      <c r="E93" s="48">
        <v>995</v>
      </c>
    </row>
    <row r="94" spans="1:5" x14ac:dyDescent="0.2">
      <c r="A94" s="37" t="s">
        <v>104</v>
      </c>
      <c r="B94" s="47">
        <f>$B$8-72</f>
        <v>1942</v>
      </c>
      <c r="C94" s="48">
        <v>1807</v>
      </c>
      <c r="D94" s="48">
        <v>852</v>
      </c>
      <c r="E94" s="48">
        <v>955</v>
      </c>
    </row>
    <row r="95" spans="1:5" x14ac:dyDescent="0.2">
      <c r="A95" s="37" t="s">
        <v>105</v>
      </c>
      <c r="B95" s="47">
        <f>$B$8-73</f>
        <v>1941</v>
      </c>
      <c r="C95" s="48">
        <v>2299</v>
      </c>
      <c r="D95" s="48">
        <v>1120</v>
      </c>
      <c r="E95" s="48">
        <v>1179</v>
      </c>
    </row>
    <row r="96" spans="1:5" x14ac:dyDescent="0.2">
      <c r="A96" s="37" t="s">
        <v>106</v>
      </c>
      <c r="B96" s="47">
        <f>$B$8-74</f>
        <v>1940</v>
      </c>
      <c r="C96" s="48">
        <v>2266</v>
      </c>
      <c r="D96" s="48">
        <v>1078</v>
      </c>
      <c r="E96" s="48">
        <v>1188</v>
      </c>
    </row>
    <row r="97" spans="1:5" x14ac:dyDescent="0.2">
      <c r="A97" s="44" t="s">
        <v>36</v>
      </c>
      <c r="B97" s="49"/>
      <c r="C97" s="48">
        <f>SUM(C92:C96)</f>
        <v>10243</v>
      </c>
      <c r="D97" s="48">
        <f>SUM(D92:D96)</f>
        <v>4916</v>
      </c>
      <c r="E97" s="48">
        <f>SUM(E92:E96)</f>
        <v>5327</v>
      </c>
    </row>
    <row r="98" spans="1:5" x14ac:dyDescent="0.2">
      <c r="A98" s="37" t="s">
        <v>107</v>
      </c>
      <c r="B98" s="47">
        <f>$B$8-75</f>
        <v>1939</v>
      </c>
      <c r="C98" s="48">
        <v>2253</v>
      </c>
      <c r="D98" s="48">
        <v>1101</v>
      </c>
      <c r="E98" s="48">
        <v>1152</v>
      </c>
    </row>
    <row r="99" spans="1:5" x14ac:dyDescent="0.2">
      <c r="A99" s="37" t="s">
        <v>108</v>
      </c>
      <c r="B99" s="47">
        <f>$B$8-76</f>
        <v>1938</v>
      </c>
      <c r="C99" s="48">
        <v>2064</v>
      </c>
      <c r="D99" s="48">
        <v>963</v>
      </c>
      <c r="E99" s="48">
        <v>1101</v>
      </c>
    </row>
    <row r="100" spans="1:5" x14ac:dyDescent="0.2">
      <c r="A100" s="37" t="s">
        <v>109</v>
      </c>
      <c r="B100" s="47">
        <f>$B$8-77</f>
        <v>1937</v>
      </c>
      <c r="C100" s="48">
        <v>1795</v>
      </c>
      <c r="D100" s="48">
        <v>802</v>
      </c>
      <c r="E100" s="48">
        <v>993</v>
      </c>
    </row>
    <row r="101" spans="1:5" x14ac:dyDescent="0.2">
      <c r="A101" s="37" t="s">
        <v>110</v>
      </c>
      <c r="B101" s="47">
        <f>$B$8-78</f>
        <v>1936</v>
      </c>
      <c r="C101" s="48">
        <v>1577</v>
      </c>
      <c r="D101" s="48">
        <v>712</v>
      </c>
      <c r="E101" s="48">
        <v>865</v>
      </c>
    </row>
    <row r="102" spans="1:5" x14ac:dyDescent="0.2">
      <c r="A102" s="38" t="s">
        <v>111</v>
      </c>
      <c r="B102" s="47">
        <f>$B$8-79</f>
        <v>1935</v>
      </c>
      <c r="C102" s="48">
        <v>1436</v>
      </c>
      <c r="D102" s="48">
        <v>620</v>
      </c>
      <c r="E102" s="48">
        <v>816</v>
      </c>
    </row>
    <row r="103" spans="1:5" x14ac:dyDescent="0.2">
      <c r="A103" s="45" t="s">
        <v>36</v>
      </c>
      <c r="B103" s="50"/>
      <c r="C103" s="48">
        <f>SUM(C98:C102)</f>
        <v>9125</v>
      </c>
      <c r="D103" s="48">
        <f>SUM(D98:D102)</f>
        <v>4198</v>
      </c>
      <c r="E103" s="48">
        <f>SUM(E98:E102)</f>
        <v>4927</v>
      </c>
    </row>
    <row r="104" spans="1:5" x14ac:dyDescent="0.2">
      <c r="A104" s="38" t="s">
        <v>112</v>
      </c>
      <c r="B104" s="47">
        <f>$B$8-80</f>
        <v>1934</v>
      </c>
      <c r="C104" s="48">
        <v>1333</v>
      </c>
      <c r="D104" s="48">
        <v>572</v>
      </c>
      <c r="E104" s="48">
        <v>761</v>
      </c>
    </row>
    <row r="105" spans="1:5" x14ac:dyDescent="0.2">
      <c r="A105" s="38" t="s">
        <v>123</v>
      </c>
      <c r="B105" s="47">
        <f>$B$8-81</f>
        <v>1933</v>
      </c>
      <c r="C105" s="48">
        <v>930</v>
      </c>
      <c r="D105" s="48">
        <v>382</v>
      </c>
      <c r="E105" s="48">
        <v>548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915</v>
      </c>
      <c r="D106" s="48">
        <v>375</v>
      </c>
      <c r="E106" s="48">
        <v>540</v>
      </c>
    </row>
    <row r="107" spans="1:5" x14ac:dyDescent="0.2">
      <c r="A107" s="38" t="s">
        <v>124</v>
      </c>
      <c r="B107" s="47">
        <f>$B$8-83</f>
        <v>1931</v>
      </c>
      <c r="C107" s="48">
        <v>808</v>
      </c>
      <c r="D107" s="48">
        <v>318</v>
      </c>
      <c r="E107" s="48">
        <v>490</v>
      </c>
    </row>
    <row r="108" spans="1:5" x14ac:dyDescent="0.2">
      <c r="A108" s="38" t="s">
        <v>122</v>
      </c>
      <c r="B108" s="47">
        <f>$B$8-84</f>
        <v>1930</v>
      </c>
      <c r="C108" s="48">
        <v>814</v>
      </c>
      <c r="D108" s="48">
        <v>310</v>
      </c>
      <c r="E108" s="48">
        <v>504</v>
      </c>
    </row>
    <row r="109" spans="1:5" x14ac:dyDescent="0.2">
      <c r="A109" s="45" t="s">
        <v>36</v>
      </c>
      <c r="B109" s="50"/>
      <c r="C109" s="48">
        <f>SUM(C104:C108)</f>
        <v>4800</v>
      </c>
      <c r="D109" s="48">
        <f>SUM(D104:D108)</f>
        <v>1957</v>
      </c>
      <c r="E109" s="48">
        <f>SUM(E104:E108)</f>
        <v>2843</v>
      </c>
    </row>
    <row r="110" spans="1:5" x14ac:dyDescent="0.2">
      <c r="A110" s="38" t="s">
        <v>113</v>
      </c>
      <c r="B110" s="47">
        <f>$B$8-85</f>
        <v>1929</v>
      </c>
      <c r="C110" s="48">
        <v>734</v>
      </c>
      <c r="D110" s="48">
        <v>272</v>
      </c>
      <c r="E110" s="48">
        <v>462</v>
      </c>
    </row>
    <row r="111" spans="1:5" x14ac:dyDescent="0.2">
      <c r="A111" s="38" t="s">
        <v>114</v>
      </c>
      <c r="B111" s="47">
        <f>$B$8-86</f>
        <v>1928</v>
      </c>
      <c r="C111" s="48">
        <v>714</v>
      </c>
      <c r="D111" s="48">
        <v>238</v>
      </c>
      <c r="E111" s="48">
        <v>476</v>
      </c>
    </row>
    <row r="112" spans="1:5" x14ac:dyDescent="0.2">
      <c r="A112" s="38" t="s">
        <v>115</v>
      </c>
      <c r="B112" s="47">
        <f>$B$8-87</f>
        <v>1927</v>
      </c>
      <c r="C112" s="48">
        <v>606</v>
      </c>
      <c r="D112" s="48">
        <v>211</v>
      </c>
      <c r="E112" s="48">
        <v>395</v>
      </c>
    </row>
    <row r="113" spans="1:5" x14ac:dyDescent="0.2">
      <c r="A113" s="38" t="s">
        <v>116</v>
      </c>
      <c r="B113" s="47">
        <f>$B$8-88</f>
        <v>1926</v>
      </c>
      <c r="C113" s="48">
        <v>468</v>
      </c>
      <c r="D113" s="48">
        <v>148</v>
      </c>
      <c r="E113" s="48">
        <v>320</v>
      </c>
    </row>
    <row r="114" spans="1:5" x14ac:dyDescent="0.2">
      <c r="A114" s="38" t="s">
        <v>117</v>
      </c>
      <c r="B114" s="47">
        <f>$B$8-89</f>
        <v>1925</v>
      </c>
      <c r="C114" s="48">
        <v>424</v>
      </c>
      <c r="D114" s="48">
        <v>113</v>
      </c>
      <c r="E114" s="48">
        <v>311</v>
      </c>
    </row>
    <row r="115" spans="1:5" x14ac:dyDescent="0.2">
      <c r="A115" s="45" t="s">
        <v>36</v>
      </c>
      <c r="B115" s="51"/>
      <c r="C115" s="48">
        <f>SUM(C110:C114)</f>
        <v>2946</v>
      </c>
      <c r="D115" s="48">
        <f>SUM(D110:D114)</f>
        <v>982</v>
      </c>
      <c r="E115" s="48">
        <f>SUM(E110:E114)</f>
        <v>1964</v>
      </c>
    </row>
    <row r="116" spans="1:5" x14ac:dyDescent="0.2">
      <c r="A116" s="38" t="s">
        <v>118</v>
      </c>
      <c r="B116" s="47">
        <f>$B$8-90</f>
        <v>1924</v>
      </c>
      <c r="C116" s="48">
        <v>1444</v>
      </c>
      <c r="D116" s="48">
        <v>316</v>
      </c>
      <c r="E116" s="48">
        <v>1128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162203</v>
      </c>
      <c r="D118" s="53">
        <v>79100</v>
      </c>
      <c r="E118" s="53">
        <v>83103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132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1305</v>
      </c>
      <c r="D8" s="48">
        <v>695</v>
      </c>
      <c r="E8" s="48">
        <v>610</v>
      </c>
    </row>
    <row r="9" spans="1:8" ht="14.1" customHeight="1" x14ac:dyDescent="0.25">
      <c r="A9" s="36" t="s">
        <v>32</v>
      </c>
      <c r="B9" s="47">
        <f>$B$8-1</f>
        <v>2013</v>
      </c>
      <c r="C9" s="48">
        <v>1252</v>
      </c>
      <c r="D9" s="48">
        <v>638</v>
      </c>
      <c r="E9" s="48">
        <v>614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1379</v>
      </c>
      <c r="D10" s="48">
        <v>738</v>
      </c>
      <c r="E10" s="48">
        <v>641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1403</v>
      </c>
      <c r="D11" s="48">
        <v>703</v>
      </c>
      <c r="E11" s="48">
        <v>700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1478</v>
      </c>
      <c r="D12" s="48">
        <v>767</v>
      </c>
      <c r="E12" s="48">
        <v>711</v>
      </c>
    </row>
    <row r="13" spans="1:8" ht="14.1" customHeight="1" x14ac:dyDescent="0.25">
      <c r="A13" s="43" t="s">
        <v>36</v>
      </c>
      <c r="B13" s="47"/>
      <c r="C13" s="48">
        <f>SUM(C8:C12)</f>
        <v>6817</v>
      </c>
      <c r="D13" s="48">
        <f>SUM(D8:D12)</f>
        <v>3541</v>
      </c>
      <c r="E13" s="48">
        <f>SUM(E8:E12)</f>
        <v>3276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1475</v>
      </c>
      <c r="D14" s="48">
        <v>722</v>
      </c>
      <c r="E14" s="48">
        <v>753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1472</v>
      </c>
      <c r="D15" s="48">
        <v>753</v>
      </c>
      <c r="E15" s="48">
        <v>719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1478</v>
      </c>
      <c r="D16" s="48">
        <v>769</v>
      </c>
      <c r="E16" s="48">
        <v>709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1495</v>
      </c>
      <c r="D17" s="48">
        <v>751</v>
      </c>
      <c r="E17" s="48">
        <v>744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1576</v>
      </c>
      <c r="D18" s="48">
        <v>820</v>
      </c>
      <c r="E18" s="48">
        <v>756</v>
      </c>
    </row>
    <row r="19" spans="1:5" ht="14.1" customHeight="1" x14ac:dyDescent="0.25">
      <c r="A19" s="44" t="s">
        <v>36</v>
      </c>
      <c r="B19" s="49"/>
      <c r="C19" s="48">
        <f>SUM(C14:C18)</f>
        <v>7496</v>
      </c>
      <c r="D19" s="48">
        <f>SUM(D14:D18)</f>
        <v>3815</v>
      </c>
      <c r="E19" s="48">
        <f>SUM(E14:E18)</f>
        <v>3681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1677</v>
      </c>
      <c r="D20" s="48">
        <v>885</v>
      </c>
      <c r="E20" s="48">
        <v>792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1741</v>
      </c>
      <c r="D21" s="48">
        <v>883</v>
      </c>
      <c r="E21" s="48">
        <v>858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1825</v>
      </c>
      <c r="D22" s="48">
        <v>900</v>
      </c>
      <c r="E22" s="48">
        <v>925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1843</v>
      </c>
      <c r="D23" s="48">
        <v>938</v>
      </c>
      <c r="E23" s="48">
        <v>905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1959</v>
      </c>
      <c r="D24" s="48">
        <v>980</v>
      </c>
      <c r="E24" s="48">
        <v>979</v>
      </c>
    </row>
    <row r="25" spans="1:5" ht="14.1" customHeight="1" x14ac:dyDescent="0.25">
      <c r="A25" s="44" t="s">
        <v>36</v>
      </c>
      <c r="B25" s="49"/>
      <c r="C25" s="48">
        <f>SUM(C20:C24)</f>
        <v>9045</v>
      </c>
      <c r="D25" s="48">
        <f>SUM(D20:D24)</f>
        <v>4586</v>
      </c>
      <c r="E25" s="48">
        <f>SUM(E20:E24)</f>
        <v>4459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1971</v>
      </c>
      <c r="D26" s="48">
        <v>1043</v>
      </c>
      <c r="E26" s="48">
        <v>928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1982</v>
      </c>
      <c r="D27" s="48">
        <v>980</v>
      </c>
      <c r="E27" s="48">
        <v>1002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2143</v>
      </c>
      <c r="D28" s="48">
        <v>1129</v>
      </c>
      <c r="E28" s="48">
        <v>1014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2165</v>
      </c>
      <c r="D29" s="48">
        <v>1134</v>
      </c>
      <c r="E29" s="48">
        <v>1031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1964</v>
      </c>
      <c r="D30" s="48">
        <v>1010</v>
      </c>
      <c r="E30" s="48">
        <v>954</v>
      </c>
    </row>
    <row r="31" spans="1:5" ht="14.1" customHeight="1" x14ac:dyDescent="0.25">
      <c r="A31" s="44" t="s">
        <v>36</v>
      </c>
      <c r="B31" s="49"/>
      <c r="C31" s="48">
        <f>SUM(C26:C30)</f>
        <v>10225</v>
      </c>
      <c r="D31" s="48">
        <f>SUM(D26:D30)</f>
        <v>5296</v>
      </c>
      <c r="E31" s="48">
        <f>SUM(E26:E30)</f>
        <v>4929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1827</v>
      </c>
      <c r="D32" s="48">
        <v>984</v>
      </c>
      <c r="E32" s="48">
        <v>843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1738</v>
      </c>
      <c r="D33" s="48">
        <v>950</v>
      </c>
      <c r="E33" s="48">
        <v>788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1698</v>
      </c>
      <c r="D34" s="48">
        <v>893</v>
      </c>
      <c r="E34" s="48">
        <v>805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1775</v>
      </c>
      <c r="D35" s="48">
        <v>957</v>
      </c>
      <c r="E35" s="48">
        <v>818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1829</v>
      </c>
      <c r="D36" s="48">
        <v>997</v>
      </c>
      <c r="E36" s="48">
        <v>832</v>
      </c>
    </row>
    <row r="37" spans="1:5" ht="14.1" customHeight="1" x14ac:dyDescent="0.25">
      <c r="A37" s="44" t="s">
        <v>36</v>
      </c>
      <c r="B37" s="49"/>
      <c r="C37" s="48">
        <f>SUM(C32:C36)</f>
        <v>8867</v>
      </c>
      <c r="D37" s="48">
        <f>SUM(D32:D36)</f>
        <v>4781</v>
      </c>
      <c r="E37" s="48">
        <f>SUM(E32:E36)</f>
        <v>4086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1734</v>
      </c>
      <c r="D38" s="48">
        <v>871</v>
      </c>
      <c r="E38" s="48">
        <v>863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1704</v>
      </c>
      <c r="D39" s="48">
        <v>887</v>
      </c>
      <c r="E39" s="48">
        <v>817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1657</v>
      </c>
      <c r="D40" s="48">
        <v>875</v>
      </c>
      <c r="E40" s="48">
        <v>782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1607</v>
      </c>
      <c r="D41" s="48">
        <v>835</v>
      </c>
      <c r="E41" s="48">
        <v>772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1626</v>
      </c>
      <c r="D42" s="48">
        <v>807</v>
      </c>
      <c r="E42" s="48">
        <v>819</v>
      </c>
    </row>
    <row r="43" spans="1:5" ht="14.1" customHeight="1" x14ac:dyDescent="0.25">
      <c r="A43" s="44" t="s">
        <v>36</v>
      </c>
      <c r="B43" s="49"/>
      <c r="C43" s="48">
        <f>SUM(C38:C42)</f>
        <v>8328</v>
      </c>
      <c r="D43" s="48">
        <f>SUM(D38:D42)</f>
        <v>4275</v>
      </c>
      <c r="E43" s="48">
        <f>SUM(E38:E42)</f>
        <v>4053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1652</v>
      </c>
      <c r="D44" s="48">
        <v>851</v>
      </c>
      <c r="E44" s="48">
        <v>801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1752</v>
      </c>
      <c r="D45" s="48">
        <v>875</v>
      </c>
      <c r="E45" s="48">
        <v>877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1879</v>
      </c>
      <c r="D46" s="48">
        <v>889</v>
      </c>
      <c r="E46" s="48">
        <v>990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1865</v>
      </c>
      <c r="D47" s="48">
        <v>882</v>
      </c>
      <c r="E47" s="48">
        <v>983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2025</v>
      </c>
      <c r="D48" s="48">
        <v>955</v>
      </c>
      <c r="E48" s="48">
        <v>1070</v>
      </c>
    </row>
    <row r="49" spans="1:5" ht="14.1" customHeight="1" x14ac:dyDescent="0.2">
      <c r="A49" s="44" t="s">
        <v>36</v>
      </c>
      <c r="B49" s="49"/>
      <c r="C49" s="48">
        <f>SUM(C44:C48)</f>
        <v>9173</v>
      </c>
      <c r="D49" s="48">
        <f>SUM(D44:D48)</f>
        <v>4452</v>
      </c>
      <c r="E49" s="48">
        <f>SUM(E44:E48)</f>
        <v>4721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1898</v>
      </c>
      <c r="D50" s="48">
        <v>908</v>
      </c>
      <c r="E50" s="48">
        <v>990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1922</v>
      </c>
      <c r="D51" s="48">
        <v>906</v>
      </c>
      <c r="E51" s="48">
        <v>1016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1990</v>
      </c>
      <c r="D52" s="48">
        <v>960</v>
      </c>
      <c r="E52" s="48">
        <v>1030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1972</v>
      </c>
      <c r="D53" s="48">
        <v>960</v>
      </c>
      <c r="E53" s="48">
        <v>1012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1977</v>
      </c>
      <c r="D54" s="48">
        <v>946</v>
      </c>
      <c r="E54" s="48">
        <v>1031</v>
      </c>
    </row>
    <row r="55" spans="1:5" ht="14.1" customHeight="1" x14ac:dyDescent="0.2">
      <c r="A55" s="43" t="s">
        <v>36</v>
      </c>
      <c r="B55" s="49"/>
      <c r="C55" s="48">
        <f>SUM(C50:C54)</f>
        <v>9759</v>
      </c>
      <c r="D55" s="48">
        <f>SUM(D50:D54)</f>
        <v>4680</v>
      </c>
      <c r="E55" s="48">
        <f>SUM(E50:E54)</f>
        <v>5079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2079</v>
      </c>
      <c r="D56" s="48">
        <v>999</v>
      </c>
      <c r="E56" s="48">
        <v>1080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2178</v>
      </c>
      <c r="D57" s="48">
        <v>1056</v>
      </c>
      <c r="E57" s="48">
        <v>1122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2360</v>
      </c>
      <c r="D58" s="48">
        <v>1159</v>
      </c>
      <c r="E58" s="48">
        <v>1201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2726</v>
      </c>
      <c r="D59" s="48">
        <v>1286</v>
      </c>
      <c r="E59" s="48">
        <v>1440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2856</v>
      </c>
      <c r="D60" s="48">
        <v>1399</v>
      </c>
      <c r="E60" s="48">
        <v>1457</v>
      </c>
    </row>
    <row r="61" spans="1:5" ht="14.1" customHeight="1" x14ac:dyDescent="0.2">
      <c r="A61" s="44" t="s">
        <v>36</v>
      </c>
      <c r="B61" s="49"/>
      <c r="C61" s="48">
        <f>SUM(C56:C60)</f>
        <v>12199</v>
      </c>
      <c r="D61" s="48">
        <f>SUM(D56:D60)</f>
        <v>5899</v>
      </c>
      <c r="E61" s="48">
        <f>SUM(E56:E60)</f>
        <v>6300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3242</v>
      </c>
      <c r="D62" s="48">
        <v>1564</v>
      </c>
      <c r="E62" s="48">
        <v>1678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3455</v>
      </c>
      <c r="D63" s="48">
        <v>1687</v>
      </c>
      <c r="E63" s="48">
        <v>1768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3551</v>
      </c>
      <c r="D64" s="48">
        <v>1777</v>
      </c>
      <c r="E64" s="48">
        <v>1774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3510</v>
      </c>
      <c r="D65" s="48">
        <v>1701</v>
      </c>
      <c r="E65" s="48">
        <v>1809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3483</v>
      </c>
      <c r="D66" s="48">
        <v>1691</v>
      </c>
      <c r="E66" s="48">
        <v>1792</v>
      </c>
    </row>
    <row r="67" spans="1:5" ht="14.1" customHeight="1" x14ac:dyDescent="0.2">
      <c r="A67" s="44" t="s">
        <v>36</v>
      </c>
      <c r="B67" s="49"/>
      <c r="C67" s="48">
        <f>SUM(C62:C66)</f>
        <v>17241</v>
      </c>
      <c r="D67" s="48">
        <f>SUM(D62:D66)</f>
        <v>8420</v>
      </c>
      <c r="E67" s="48">
        <f>SUM(E62:E66)</f>
        <v>8821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3617</v>
      </c>
      <c r="D68" s="48">
        <v>1793</v>
      </c>
      <c r="E68" s="48">
        <v>1824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3594</v>
      </c>
      <c r="D69" s="48">
        <v>1716</v>
      </c>
      <c r="E69" s="48">
        <v>1878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3432</v>
      </c>
      <c r="D70" s="48">
        <v>1669</v>
      </c>
      <c r="E70" s="48">
        <v>1763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3453</v>
      </c>
      <c r="D71" s="48">
        <v>1694</v>
      </c>
      <c r="E71" s="48">
        <v>1759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3218</v>
      </c>
      <c r="D72" s="48">
        <v>1526</v>
      </c>
      <c r="E72" s="48">
        <v>1692</v>
      </c>
    </row>
    <row r="73" spans="1:5" ht="14.1" customHeight="1" x14ac:dyDescent="0.2">
      <c r="A73" s="44" t="s">
        <v>36</v>
      </c>
      <c r="B73" s="49"/>
      <c r="C73" s="48">
        <f>SUM(C68:C72)</f>
        <v>17314</v>
      </c>
      <c r="D73" s="48">
        <f>SUM(D68:D72)</f>
        <v>8398</v>
      </c>
      <c r="E73" s="48">
        <f>SUM(E68:E72)</f>
        <v>8916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3186</v>
      </c>
      <c r="D74" s="48">
        <v>1541</v>
      </c>
      <c r="E74" s="48">
        <v>1645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3064</v>
      </c>
      <c r="D75" s="48">
        <v>1525</v>
      </c>
      <c r="E75" s="48">
        <v>1539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3033</v>
      </c>
      <c r="D76" s="48">
        <v>1415</v>
      </c>
      <c r="E76" s="48">
        <v>1618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2835</v>
      </c>
      <c r="D77" s="48">
        <v>1344</v>
      </c>
      <c r="E77" s="48">
        <v>1491</v>
      </c>
    </row>
    <row r="78" spans="1:5" x14ac:dyDescent="0.2">
      <c r="A78" s="37" t="s">
        <v>91</v>
      </c>
      <c r="B78" s="47">
        <f>$B$8-59</f>
        <v>1955</v>
      </c>
      <c r="C78" s="48">
        <v>2794</v>
      </c>
      <c r="D78" s="48">
        <v>1355</v>
      </c>
      <c r="E78" s="48">
        <v>1439</v>
      </c>
    </row>
    <row r="79" spans="1:5" x14ac:dyDescent="0.2">
      <c r="A79" s="44" t="s">
        <v>36</v>
      </c>
      <c r="B79" s="49"/>
      <c r="C79" s="48">
        <f>SUM(C74:C78)</f>
        <v>14912</v>
      </c>
      <c r="D79" s="48">
        <f>SUM(D74:D78)</f>
        <v>7180</v>
      </c>
      <c r="E79" s="48">
        <f>SUM(E74:E78)</f>
        <v>7732</v>
      </c>
    </row>
    <row r="80" spans="1:5" x14ac:dyDescent="0.2">
      <c r="A80" s="37" t="s">
        <v>92</v>
      </c>
      <c r="B80" s="47">
        <f>$B$8-60</f>
        <v>1954</v>
      </c>
      <c r="C80" s="48">
        <v>2837</v>
      </c>
      <c r="D80" s="48">
        <v>1314</v>
      </c>
      <c r="E80" s="48">
        <v>1523</v>
      </c>
    </row>
    <row r="81" spans="1:5" x14ac:dyDescent="0.2">
      <c r="A81" s="37" t="s">
        <v>93</v>
      </c>
      <c r="B81" s="47">
        <f>$B$8-61</f>
        <v>1953</v>
      </c>
      <c r="C81" s="48">
        <v>2805</v>
      </c>
      <c r="D81" s="48">
        <v>1331</v>
      </c>
      <c r="E81" s="48">
        <v>1474</v>
      </c>
    </row>
    <row r="82" spans="1:5" x14ac:dyDescent="0.2">
      <c r="A82" s="37" t="s">
        <v>94</v>
      </c>
      <c r="B82" s="47">
        <f>$B$8-62</f>
        <v>1952</v>
      </c>
      <c r="C82" s="48">
        <v>2821</v>
      </c>
      <c r="D82" s="48">
        <v>1345</v>
      </c>
      <c r="E82" s="48">
        <v>1476</v>
      </c>
    </row>
    <row r="83" spans="1:5" x14ac:dyDescent="0.2">
      <c r="A83" s="37" t="s">
        <v>95</v>
      </c>
      <c r="B83" s="47">
        <f>$B$8-63</f>
        <v>1951</v>
      </c>
      <c r="C83" s="48">
        <v>2879</v>
      </c>
      <c r="D83" s="48">
        <v>1424</v>
      </c>
      <c r="E83" s="48">
        <v>1455</v>
      </c>
    </row>
    <row r="84" spans="1:5" x14ac:dyDescent="0.2">
      <c r="A84" s="37" t="s">
        <v>96</v>
      </c>
      <c r="B84" s="47">
        <f>$B$8-64</f>
        <v>1950</v>
      </c>
      <c r="C84" s="48">
        <v>2898</v>
      </c>
      <c r="D84" s="48">
        <v>1449</v>
      </c>
      <c r="E84" s="48">
        <v>1449</v>
      </c>
    </row>
    <row r="85" spans="1:5" x14ac:dyDescent="0.2">
      <c r="A85" s="44" t="s">
        <v>36</v>
      </c>
      <c r="B85" s="49"/>
      <c r="C85" s="48">
        <f>SUM(C80:C84)</f>
        <v>14240</v>
      </c>
      <c r="D85" s="48">
        <f>SUM(D80:D84)</f>
        <v>6863</v>
      </c>
      <c r="E85" s="48">
        <f>SUM(E80:E84)</f>
        <v>7377</v>
      </c>
    </row>
    <row r="86" spans="1:5" x14ac:dyDescent="0.2">
      <c r="A86" s="37" t="s">
        <v>97</v>
      </c>
      <c r="B86" s="47">
        <f>$B$8-65</f>
        <v>1949</v>
      </c>
      <c r="C86" s="48">
        <v>2828</v>
      </c>
      <c r="D86" s="48">
        <v>1386</v>
      </c>
      <c r="E86" s="48">
        <v>1442</v>
      </c>
    </row>
    <row r="87" spans="1:5" x14ac:dyDescent="0.2">
      <c r="A87" s="37" t="s">
        <v>98</v>
      </c>
      <c r="B87" s="47">
        <f>$B$8-66</f>
        <v>1948</v>
      </c>
      <c r="C87" s="48">
        <v>2728</v>
      </c>
      <c r="D87" s="48">
        <v>1343</v>
      </c>
      <c r="E87" s="48">
        <v>1385</v>
      </c>
    </row>
    <row r="88" spans="1:5" x14ac:dyDescent="0.2">
      <c r="A88" s="37" t="s">
        <v>99</v>
      </c>
      <c r="B88" s="47">
        <f>$B$8-67</f>
        <v>1947</v>
      </c>
      <c r="C88" s="48">
        <v>2587</v>
      </c>
      <c r="D88" s="48">
        <v>1251</v>
      </c>
      <c r="E88" s="48">
        <v>1336</v>
      </c>
    </row>
    <row r="89" spans="1:5" x14ac:dyDescent="0.2">
      <c r="A89" s="37" t="s">
        <v>100</v>
      </c>
      <c r="B89" s="47">
        <f>$B$8-68</f>
        <v>1946</v>
      </c>
      <c r="C89" s="48">
        <v>2458</v>
      </c>
      <c r="D89" s="48">
        <v>1170</v>
      </c>
      <c r="E89" s="48">
        <v>1288</v>
      </c>
    </row>
    <row r="90" spans="1:5" x14ac:dyDescent="0.2">
      <c r="A90" s="37" t="s">
        <v>101</v>
      </c>
      <c r="B90" s="47">
        <f>$B$8-69</f>
        <v>1945</v>
      </c>
      <c r="C90" s="48">
        <v>2046</v>
      </c>
      <c r="D90" s="48">
        <v>968</v>
      </c>
      <c r="E90" s="48">
        <v>1078</v>
      </c>
    </row>
    <row r="91" spans="1:5" x14ac:dyDescent="0.2">
      <c r="A91" s="44" t="s">
        <v>36</v>
      </c>
      <c r="B91" s="49"/>
      <c r="C91" s="48">
        <f>SUM(C86:C90)</f>
        <v>12647</v>
      </c>
      <c r="D91" s="48">
        <f>SUM(D86:D90)</f>
        <v>6118</v>
      </c>
      <c r="E91" s="48">
        <f>SUM(E86:E90)</f>
        <v>6529</v>
      </c>
    </row>
    <row r="92" spans="1:5" x14ac:dyDescent="0.2">
      <c r="A92" s="37" t="s">
        <v>102</v>
      </c>
      <c r="B92" s="47">
        <f>$B$8-70</f>
        <v>1944</v>
      </c>
      <c r="C92" s="48">
        <v>2728</v>
      </c>
      <c r="D92" s="48">
        <v>1295</v>
      </c>
      <c r="E92" s="48">
        <v>1433</v>
      </c>
    </row>
    <row r="93" spans="1:5" x14ac:dyDescent="0.2">
      <c r="A93" s="37" t="s">
        <v>103</v>
      </c>
      <c r="B93" s="47">
        <f>$B$8-71</f>
        <v>1943</v>
      </c>
      <c r="C93" s="48">
        <v>2720</v>
      </c>
      <c r="D93" s="48">
        <v>1325</v>
      </c>
      <c r="E93" s="48">
        <v>1395</v>
      </c>
    </row>
    <row r="94" spans="1:5" x14ac:dyDescent="0.2">
      <c r="A94" s="37" t="s">
        <v>104</v>
      </c>
      <c r="B94" s="47">
        <f>$B$8-72</f>
        <v>1942</v>
      </c>
      <c r="C94" s="48">
        <v>2732</v>
      </c>
      <c r="D94" s="48">
        <v>1273</v>
      </c>
      <c r="E94" s="48">
        <v>1459</v>
      </c>
    </row>
    <row r="95" spans="1:5" x14ac:dyDescent="0.2">
      <c r="A95" s="37" t="s">
        <v>105</v>
      </c>
      <c r="B95" s="47">
        <f>$B$8-73</f>
        <v>1941</v>
      </c>
      <c r="C95" s="48">
        <v>3158</v>
      </c>
      <c r="D95" s="48">
        <v>1477</v>
      </c>
      <c r="E95" s="48">
        <v>1681</v>
      </c>
    </row>
    <row r="96" spans="1:5" x14ac:dyDescent="0.2">
      <c r="A96" s="37" t="s">
        <v>106</v>
      </c>
      <c r="B96" s="47">
        <f>$B$8-74</f>
        <v>1940</v>
      </c>
      <c r="C96" s="48">
        <v>3170</v>
      </c>
      <c r="D96" s="48">
        <v>1506</v>
      </c>
      <c r="E96" s="48">
        <v>1664</v>
      </c>
    </row>
    <row r="97" spans="1:5" x14ac:dyDescent="0.2">
      <c r="A97" s="44" t="s">
        <v>36</v>
      </c>
      <c r="B97" s="49"/>
      <c r="C97" s="48">
        <f>SUM(C92:C96)</f>
        <v>14508</v>
      </c>
      <c r="D97" s="48">
        <f>SUM(D92:D96)</f>
        <v>6876</v>
      </c>
      <c r="E97" s="48">
        <f>SUM(E92:E96)</f>
        <v>7632</v>
      </c>
    </row>
    <row r="98" spans="1:5" x14ac:dyDescent="0.2">
      <c r="A98" s="37" t="s">
        <v>107</v>
      </c>
      <c r="B98" s="47">
        <f>$B$8-75</f>
        <v>1939</v>
      </c>
      <c r="C98" s="48">
        <v>3068</v>
      </c>
      <c r="D98" s="48">
        <v>1470</v>
      </c>
      <c r="E98" s="48">
        <v>1598</v>
      </c>
    </row>
    <row r="99" spans="1:5" x14ac:dyDescent="0.2">
      <c r="A99" s="37" t="s">
        <v>108</v>
      </c>
      <c r="B99" s="47">
        <f>$B$8-76</f>
        <v>1938</v>
      </c>
      <c r="C99" s="48">
        <v>2851</v>
      </c>
      <c r="D99" s="48">
        <v>1307</v>
      </c>
      <c r="E99" s="48">
        <v>1544</v>
      </c>
    </row>
    <row r="100" spans="1:5" x14ac:dyDescent="0.2">
      <c r="A100" s="37" t="s">
        <v>109</v>
      </c>
      <c r="B100" s="47">
        <f>$B$8-77</f>
        <v>1937</v>
      </c>
      <c r="C100" s="48">
        <v>2399</v>
      </c>
      <c r="D100" s="48">
        <v>1131</v>
      </c>
      <c r="E100" s="48">
        <v>1268</v>
      </c>
    </row>
    <row r="101" spans="1:5" x14ac:dyDescent="0.2">
      <c r="A101" s="37" t="s">
        <v>110</v>
      </c>
      <c r="B101" s="47">
        <f>$B$8-78</f>
        <v>1936</v>
      </c>
      <c r="C101" s="48">
        <v>2288</v>
      </c>
      <c r="D101" s="48">
        <v>1049</v>
      </c>
      <c r="E101" s="48">
        <v>1239</v>
      </c>
    </row>
    <row r="102" spans="1:5" x14ac:dyDescent="0.2">
      <c r="A102" s="38" t="s">
        <v>111</v>
      </c>
      <c r="B102" s="47">
        <f>$B$8-79</f>
        <v>1935</v>
      </c>
      <c r="C102" s="48">
        <v>2061</v>
      </c>
      <c r="D102" s="48">
        <v>897</v>
      </c>
      <c r="E102" s="48">
        <v>1164</v>
      </c>
    </row>
    <row r="103" spans="1:5" x14ac:dyDescent="0.2">
      <c r="A103" s="45" t="s">
        <v>36</v>
      </c>
      <c r="B103" s="50"/>
      <c r="C103" s="48">
        <f>SUM(C98:C102)</f>
        <v>12667</v>
      </c>
      <c r="D103" s="48">
        <f>SUM(D98:D102)</f>
        <v>5854</v>
      </c>
      <c r="E103" s="48">
        <f>SUM(E98:E102)</f>
        <v>6813</v>
      </c>
    </row>
    <row r="104" spans="1:5" x14ac:dyDescent="0.2">
      <c r="A104" s="38" t="s">
        <v>112</v>
      </c>
      <c r="B104" s="47">
        <f>$B$8-80</f>
        <v>1934</v>
      </c>
      <c r="C104" s="48">
        <v>1879</v>
      </c>
      <c r="D104" s="48">
        <v>838</v>
      </c>
      <c r="E104" s="48">
        <v>1041</v>
      </c>
    </row>
    <row r="105" spans="1:5" x14ac:dyDescent="0.2">
      <c r="A105" s="38" t="s">
        <v>123</v>
      </c>
      <c r="B105" s="47">
        <f>$B$8-81</f>
        <v>1933</v>
      </c>
      <c r="C105" s="48">
        <v>1303</v>
      </c>
      <c r="D105" s="48">
        <v>533</v>
      </c>
      <c r="E105" s="48">
        <v>770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1236</v>
      </c>
      <c r="D106" s="48">
        <v>522</v>
      </c>
      <c r="E106" s="48">
        <v>714</v>
      </c>
    </row>
    <row r="107" spans="1:5" x14ac:dyDescent="0.2">
      <c r="A107" s="38" t="s">
        <v>124</v>
      </c>
      <c r="B107" s="47">
        <f>$B$8-83</f>
        <v>1931</v>
      </c>
      <c r="C107" s="48">
        <v>1154</v>
      </c>
      <c r="D107" s="48">
        <v>448</v>
      </c>
      <c r="E107" s="48">
        <v>706</v>
      </c>
    </row>
    <row r="108" spans="1:5" x14ac:dyDescent="0.2">
      <c r="A108" s="38" t="s">
        <v>122</v>
      </c>
      <c r="B108" s="47">
        <f>$B$8-84</f>
        <v>1930</v>
      </c>
      <c r="C108" s="48">
        <v>1091</v>
      </c>
      <c r="D108" s="48">
        <v>425</v>
      </c>
      <c r="E108" s="48">
        <v>666</v>
      </c>
    </row>
    <row r="109" spans="1:5" x14ac:dyDescent="0.2">
      <c r="A109" s="45" t="s">
        <v>36</v>
      </c>
      <c r="B109" s="50"/>
      <c r="C109" s="48">
        <f>SUM(C104:C108)</f>
        <v>6663</v>
      </c>
      <c r="D109" s="48">
        <f>SUM(D104:D108)</f>
        <v>2766</v>
      </c>
      <c r="E109" s="48">
        <f>SUM(E104:E108)</f>
        <v>3897</v>
      </c>
    </row>
    <row r="110" spans="1:5" x14ac:dyDescent="0.2">
      <c r="A110" s="38" t="s">
        <v>113</v>
      </c>
      <c r="B110" s="47">
        <f>$B$8-85</f>
        <v>1929</v>
      </c>
      <c r="C110" s="48">
        <v>991</v>
      </c>
      <c r="D110" s="48">
        <v>364</v>
      </c>
      <c r="E110" s="48">
        <v>627</v>
      </c>
    </row>
    <row r="111" spans="1:5" x14ac:dyDescent="0.2">
      <c r="A111" s="38" t="s">
        <v>114</v>
      </c>
      <c r="B111" s="47">
        <f>$B$8-86</f>
        <v>1928</v>
      </c>
      <c r="C111" s="48">
        <v>957</v>
      </c>
      <c r="D111" s="48">
        <v>346</v>
      </c>
      <c r="E111" s="48">
        <v>611</v>
      </c>
    </row>
    <row r="112" spans="1:5" x14ac:dyDescent="0.2">
      <c r="A112" s="38" t="s">
        <v>115</v>
      </c>
      <c r="B112" s="47">
        <f>$B$8-87</f>
        <v>1927</v>
      </c>
      <c r="C112" s="48">
        <v>828</v>
      </c>
      <c r="D112" s="48">
        <v>278</v>
      </c>
      <c r="E112" s="48">
        <v>550</v>
      </c>
    </row>
    <row r="113" spans="1:5" x14ac:dyDescent="0.2">
      <c r="A113" s="38" t="s">
        <v>116</v>
      </c>
      <c r="B113" s="47">
        <f>$B$8-88</f>
        <v>1926</v>
      </c>
      <c r="C113" s="48">
        <v>678</v>
      </c>
      <c r="D113" s="48">
        <v>207</v>
      </c>
      <c r="E113" s="48">
        <v>471</v>
      </c>
    </row>
    <row r="114" spans="1:5" x14ac:dyDescent="0.2">
      <c r="A114" s="38" t="s">
        <v>117</v>
      </c>
      <c r="B114" s="47">
        <f>$B$8-89</f>
        <v>1925</v>
      </c>
      <c r="C114" s="48">
        <v>678</v>
      </c>
      <c r="D114" s="48">
        <v>196</v>
      </c>
      <c r="E114" s="48">
        <v>482</v>
      </c>
    </row>
    <row r="115" spans="1:5" x14ac:dyDescent="0.2">
      <c r="A115" s="45" t="s">
        <v>36</v>
      </c>
      <c r="B115" s="51"/>
      <c r="C115" s="48">
        <f>SUM(C110:C114)</f>
        <v>4132</v>
      </c>
      <c r="D115" s="48">
        <f>SUM(D110:D114)</f>
        <v>1391</v>
      </c>
      <c r="E115" s="48">
        <f>SUM(E110:E114)</f>
        <v>2741</v>
      </c>
    </row>
    <row r="116" spans="1:5" x14ac:dyDescent="0.2">
      <c r="A116" s="38" t="s">
        <v>118</v>
      </c>
      <c r="B116" s="47">
        <f>$B$8-90</f>
        <v>1924</v>
      </c>
      <c r="C116" s="48">
        <v>2122</v>
      </c>
      <c r="D116" s="48">
        <v>471</v>
      </c>
      <c r="E116" s="48">
        <v>1651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198355</v>
      </c>
      <c r="D118" s="53">
        <v>95662</v>
      </c>
      <c r="E118" s="53">
        <v>102693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133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2596</v>
      </c>
      <c r="D8" s="48">
        <v>1306</v>
      </c>
      <c r="E8" s="48">
        <v>1290</v>
      </c>
    </row>
    <row r="9" spans="1:8" ht="14.1" customHeight="1" x14ac:dyDescent="0.25">
      <c r="A9" s="36" t="s">
        <v>32</v>
      </c>
      <c r="B9" s="47">
        <f>$B$8-1</f>
        <v>2013</v>
      </c>
      <c r="C9" s="48">
        <v>2592</v>
      </c>
      <c r="D9" s="48">
        <v>1361</v>
      </c>
      <c r="E9" s="48">
        <v>1231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2629</v>
      </c>
      <c r="D10" s="48">
        <v>1326</v>
      </c>
      <c r="E10" s="48">
        <v>1303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2579</v>
      </c>
      <c r="D11" s="48">
        <v>1304</v>
      </c>
      <c r="E11" s="48">
        <v>1275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2664</v>
      </c>
      <c r="D12" s="48">
        <v>1337</v>
      </c>
      <c r="E12" s="48">
        <v>1327</v>
      </c>
    </row>
    <row r="13" spans="1:8" ht="14.1" customHeight="1" x14ac:dyDescent="0.25">
      <c r="A13" s="43" t="s">
        <v>36</v>
      </c>
      <c r="B13" s="47"/>
      <c r="C13" s="48">
        <f>SUM(C8:C12)</f>
        <v>13060</v>
      </c>
      <c r="D13" s="48">
        <f>SUM(D8:D12)</f>
        <v>6634</v>
      </c>
      <c r="E13" s="48">
        <f>SUM(E8:E12)</f>
        <v>6426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2673</v>
      </c>
      <c r="D14" s="48">
        <v>1395</v>
      </c>
      <c r="E14" s="48">
        <v>1278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2813</v>
      </c>
      <c r="D15" s="48">
        <v>1414</v>
      </c>
      <c r="E15" s="48">
        <v>1399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2778</v>
      </c>
      <c r="D16" s="48">
        <v>1403</v>
      </c>
      <c r="E16" s="48">
        <v>1375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2731</v>
      </c>
      <c r="D17" s="48">
        <v>1406</v>
      </c>
      <c r="E17" s="48">
        <v>1325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2791</v>
      </c>
      <c r="D18" s="48">
        <v>1434</v>
      </c>
      <c r="E18" s="48">
        <v>1357</v>
      </c>
    </row>
    <row r="19" spans="1:5" ht="14.1" customHeight="1" x14ac:dyDescent="0.25">
      <c r="A19" s="44" t="s">
        <v>36</v>
      </c>
      <c r="B19" s="49"/>
      <c r="C19" s="48">
        <f>SUM(C14:C18)</f>
        <v>13786</v>
      </c>
      <c r="D19" s="48">
        <f>SUM(D14:D18)</f>
        <v>7052</v>
      </c>
      <c r="E19" s="48">
        <f>SUM(E14:E18)</f>
        <v>6734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2893</v>
      </c>
      <c r="D20" s="48">
        <v>1534</v>
      </c>
      <c r="E20" s="48">
        <v>1359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2892</v>
      </c>
      <c r="D21" s="48">
        <v>1477</v>
      </c>
      <c r="E21" s="48">
        <v>1415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2912</v>
      </c>
      <c r="D22" s="48">
        <v>1502</v>
      </c>
      <c r="E22" s="48">
        <v>1410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3071</v>
      </c>
      <c r="D23" s="48">
        <v>1524</v>
      </c>
      <c r="E23" s="48">
        <v>1547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3114</v>
      </c>
      <c r="D24" s="48">
        <v>1575</v>
      </c>
      <c r="E24" s="48">
        <v>1539</v>
      </c>
    </row>
    <row r="25" spans="1:5" ht="14.1" customHeight="1" x14ac:dyDescent="0.25">
      <c r="A25" s="44" t="s">
        <v>36</v>
      </c>
      <c r="B25" s="49"/>
      <c r="C25" s="48">
        <f>SUM(C20:C24)</f>
        <v>14882</v>
      </c>
      <c r="D25" s="48">
        <f>SUM(D20:D24)</f>
        <v>7612</v>
      </c>
      <c r="E25" s="48">
        <f>SUM(E20:E24)</f>
        <v>7270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3110</v>
      </c>
      <c r="D26" s="48">
        <v>1586</v>
      </c>
      <c r="E26" s="48">
        <v>1524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3266</v>
      </c>
      <c r="D27" s="48">
        <v>1674</v>
      </c>
      <c r="E27" s="48">
        <v>1592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3257</v>
      </c>
      <c r="D28" s="48">
        <v>1720</v>
      </c>
      <c r="E28" s="48">
        <v>1537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3300</v>
      </c>
      <c r="D29" s="48">
        <v>1722</v>
      </c>
      <c r="E29" s="48">
        <v>1578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3080</v>
      </c>
      <c r="D30" s="48">
        <v>1588</v>
      </c>
      <c r="E30" s="48">
        <v>1492</v>
      </c>
    </row>
    <row r="31" spans="1:5" ht="14.1" customHeight="1" x14ac:dyDescent="0.25">
      <c r="A31" s="44" t="s">
        <v>36</v>
      </c>
      <c r="B31" s="49"/>
      <c r="C31" s="48">
        <f>SUM(C26:C30)</f>
        <v>16013</v>
      </c>
      <c r="D31" s="48">
        <f>SUM(D26:D30)</f>
        <v>8290</v>
      </c>
      <c r="E31" s="48">
        <f>SUM(E26:E30)</f>
        <v>7723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3130</v>
      </c>
      <c r="D32" s="48">
        <v>1669</v>
      </c>
      <c r="E32" s="48">
        <v>1461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3002</v>
      </c>
      <c r="D33" s="48">
        <v>1597</v>
      </c>
      <c r="E33" s="48">
        <v>1405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2947</v>
      </c>
      <c r="D34" s="48">
        <v>1601</v>
      </c>
      <c r="E34" s="48">
        <v>1346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3028</v>
      </c>
      <c r="D35" s="48">
        <v>1595</v>
      </c>
      <c r="E35" s="48">
        <v>1433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3178</v>
      </c>
      <c r="D36" s="48">
        <v>1663</v>
      </c>
      <c r="E36" s="48">
        <v>1515</v>
      </c>
    </row>
    <row r="37" spans="1:5" ht="14.1" customHeight="1" x14ac:dyDescent="0.25">
      <c r="A37" s="44" t="s">
        <v>36</v>
      </c>
      <c r="B37" s="49"/>
      <c r="C37" s="48">
        <f>SUM(C32:C36)</f>
        <v>15285</v>
      </c>
      <c r="D37" s="48">
        <f>SUM(D32:D36)</f>
        <v>8125</v>
      </c>
      <c r="E37" s="48">
        <f>SUM(E32:E36)</f>
        <v>7160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3020</v>
      </c>
      <c r="D38" s="48">
        <v>1565</v>
      </c>
      <c r="E38" s="48">
        <v>1455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3146</v>
      </c>
      <c r="D39" s="48">
        <v>1681</v>
      </c>
      <c r="E39" s="48">
        <v>1465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3125</v>
      </c>
      <c r="D40" s="48">
        <v>1647</v>
      </c>
      <c r="E40" s="48">
        <v>1478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3070</v>
      </c>
      <c r="D41" s="48">
        <v>1528</v>
      </c>
      <c r="E41" s="48">
        <v>1542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3028</v>
      </c>
      <c r="D42" s="48">
        <v>1535</v>
      </c>
      <c r="E42" s="48">
        <v>1493</v>
      </c>
    </row>
    <row r="43" spans="1:5" ht="14.1" customHeight="1" x14ac:dyDescent="0.25">
      <c r="A43" s="44" t="s">
        <v>36</v>
      </c>
      <c r="B43" s="49"/>
      <c r="C43" s="48">
        <f>SUM(C38:C42)</f>
        <v>15389</v>
      </c>
      <c r="D43" s="48">
        <f>SUM(D38:D42)</f>
        <v>7956</v>
      </c>
      <c r="E43" s="48">
        <f>SUM(E38:E42)</f>
        <v>7433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3084</v>
      </c>
      <c r="D44" s="48">
        <v>1524</v>
      </c>
      <c r="E44" s="48">
        <v>1560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3232</v>
      </c>
      <c r="D45" s="48">
        <v>1576</v>
      </c>
      <c r="E45" s="48">
        <v>1656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3350</v>
      </c>
      <c r="D46" s="48">
        <v>1644</v>
      </c>
      <c r="E46" s="48">
        <v>1706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3544</v>
      </c>
      <c r="D47" s="48">
        <v>1734</v>
      </c>
      <c r="E47" s="48">
        <v>1810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3595</v>
      </c>
      <c r="D48" s="48">
        <v>1732</v>
      </c>
      <c r="E48" s="48">
        <v>1863</v>
      </c>
    </row>
    <row r="49" spans="1:5" ht="14.1" customHeight="1" x14ac:dyDescent="0.2">
      <c r="A49" s="44" t="s">
        <v>36</v>
      </c>
      <c r="B49" s="49"/>
      <c r="C49" s="48">
        <f>SUM(C44:C48)</f>
        <v>16805</v>
      </c>
      <c r="D49" s="48">
        <f>SUM(D44:D48)</f>
        <v>8210</v>
      </c>
      <c r="E49" s="48">
        <f>SUM(E44:E48)</f>
        <v>8595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3542</v>
      </c>
      <c r="D50" s="48">
        <v>1701</v>
      </c>
      <c r="E50" s="48">
        <v>1841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3503</v>
      </c>
      <c r="D51" s="48">
        <v>1730</v>
      </c>
      <c r="E51" s="48">
        <v>1773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3572</v>
      </c>
      <c r="D52" s="48">
        <v>1724</v>
      </c>
      <c r="E52" s="48">
        <v>1848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3635</v>
      </c>
      <c r="D53" s="48">
        <v>1762</v>
      </c>
      <c r="E53" s="48">
        <v>1873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3457</v>
      </c>
      <c r="D54" s="48">
        <v>1672</v>
      </c>
      <c r="E54" s="48">
        <v>1785</v>
      </c>
    </row>
    <row r="55" spans="1:5" ht="14.1" customHeight="1" x14ac:dyDescent="0.2">
      <c r="A55" s="43" t="s">
        <v>36</v>
      </c>
      <c r="B55" s="49"/>
      <c r="C55" s="48">
        <f>SUM(C50:C54)</f>
        <v>17709</v>
      </c>
      <c r="D55" s="48">
        <f>SUM(D50:D54)</f>
        <v>8589</v>
      </c>
      <c r="E55" s="48">
        <f>SUM(E50:E54)</f>
        <v>9120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3625</v>
      </c>
      <c r="D56" s="48">
        <v>1785</v>
      </c>
      <c r="E56" s="48">
        <v>1840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3661</v>
      </c>
      <c r="D57" s="48">
        <v>1797</v>
      </c>
      <c r="E57" s="48">
        <v>1864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3955</v>
      </c>
      <c r="D58" s="48">
        <v>1909</v>
      </c>
      <c r="E58" s="48">
        <v>2046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4487</v>
      </c>
      <c r="D59" s="48">
        <v>2207</v>
      </c>
      <c r="E59" s="48">
        <v>2280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4703</v>
      </c>
      <c r="D60" s="48">
        <v>2367</v>
      </c>
      <c r="E60" s="48">
        <v>2336</v>
      </c>
    </row>
    <row r="61" spans="1:5" ht="14.1" customHeight="1" x14ac:dyDescent="0.2">
      <c r="A61" s="44" t="s">
        <v>36</v>
      </c>
      <c r="B61" s="49"/>
      <c r="C61" s="48">
        <f>SUM(C56:C60)</f>
        <v>20431</v>
      </c>
      <c r="D61" s="48">
        <f>SUM(D56:D60)</f>
        <v>10065</v>
      </c>
      <c r="E61" s="48">
        <f>SUM(E56:E60)</f>
        <v>10366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5068</v>
      </c>
      <c r="D62" s="48">
        <v>2577</v>
      </c>
      <c r="E62" s="48">
        <v>2491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5484</v>
      </c>
      <c r="D63" s="48">
        <v>2739</v>
      </c>
      <c r="E63" s="48">
        <v>2745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5903</v>
      </c>
      <c r="D64" s="48">
        <v>2920</v>
      </c>
      <c r="E64" s="48">
        <v>2983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5932</v>
      </c>
      <c r="D65" s="48">
        <v>2922</v>
      </c>
      <c r="E65" s="48">
        <v>3010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5706</v>
      </c>
      <c r="D66" s="48">
        <v>2857</v>
      </c>
      <c r="E66" s="48">
        <v>2849</v>
      </c>
    </row>
    <row r="67" spans="1:5" ht="14.1" customHeight="1" x14ac:dyDescent="0.2">
      <c r="A67" s="44" t="s">
        <v>36</v>
      </c>
      <c r="B67" s="49"/>
      <c r="C67" s="48">
        <f>SUM(C62:C66)</f>
        <v>28093</v>
      </c>
      <c r="D67" s="48">
        <f>SUM(D62:D66)</f>
        <v>14015</v>
      </c>
      <c r="E67" s="48">
        <f>SUM(E62:E66)</f>
        <v>14078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5643</v>
      </c>
      <c r="D68" s="48">
        <v>2798</v>
      </c>
      <c r="E68" s="48">
        <v>2845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5566</v>
      </c>
      <c r="D69" s="48">
        <v>2809</v>
      </c>
      <c r="E69" s="48">
        <v>2757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5356</v>
      </c>
      <c r="D70" s="48">
        <v>2672</v>
      </c>
      <c r="E70" s="48">
        <v>2684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5129</v>
      </c>
      <c r="D71" s="48">
        <v>2582</v>
      </c>
      <c r="E71" s="48">
        <v>2547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4892</v>
      </c>
      <c r="D72" s="48">
        <v>2410</v>
      </c>
      <c r="E72" s="48">
        <v>2482</v>
      </c>
    </row>
    <row r="73" spans="1:5" ht="14.1" customHeight="1" x14ac:dyDescent="0.2">
      <c r="A73" s="44" t="s">
        <v>36</v>
      </c>
      <c r="B73" s="49"/>
      <c r="C73" s="48">
        <f>SUM(C68:C72)</f>
        <v>26586</v>
      </c>
      <c r="D73" s="48">
        <f>SUM(D68:D72)</f>
        <v>13271</v>
      </c>
      <c r="E73" s="48">
        <f>SUM(E68:E72)</f>
        <v>13315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4683</v>
      </c>
      <c r="D74" s="48">
        <v>2371</v>
      </c>
      <c r="E74" s="48">
        <v>2312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4439</v>
      </c>
      <c r="D75" s="48">
        <v>2228</v>
      </c>
      <c r="E75" s="48">
        <v>2211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4306</v>
      </c>
      <c r="D76" s="48">
        <v>2113</v>
      </c>
      <c r="E76" s="48">
        <v>2193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3966</v>
      </c>
      <c r="D77" s="48">
        <v>1971</v>
      </c>
      <c r="E77" s="48">
        <v>1995</v>
      </c>
    </row>
    <row r="78" spans="1:5" x14ac:dyDescent="0.2">
      <c r="A78" s="37" t="s">
        <v>91</v>
      </c>
      <c r="B78" s="47">
        <f>$B$8-59</f>
        <v>1955</v>
      </c>
      <c r="C78" s="48">
        <v>3732</v>
      </c>
      <c r="D78" s="48">
        <v>1797</v>
      </c>
      <c r="E78" s="48">
        <v>1935</v>
      </c>
    </row>
    <row r="79" spans="1:5" x14ac:dyDescent="0.2">
      <c r="A79" s="44" t="s">
        <v>36</v>
      </c>
      <c r="B79" s="49"/>
      <c r="C79" s="48">
        <f>SUM(C74:C78)</f>
        <v>21126</v>
      </c>
      <c r="D79" s="48">
        <f>SUM(D74:D78)</f>
        <v>10480</v>
      </c>
      <c r="E79" s="48">
        <f>SUM(E74:E78)</f>
        <v>10646</v>
      </c>
    </row>
    <row r="80" spans="1:5" x14ac:dyDescent="0.2">
      <c r="A80" s="37" t="s">
        <v>92</v>
      </c>
      <c r="B80" s="47">
        <f>$B$8-60</f>
        <v>1954</v>
      </c>
      <c r="C80" s="48">
        <v>3675</v>
      </c>
      <c r="D80" s="48">
        <v>1807</v>
      </c>
      <c r="E80" s="48">
        <v>1868</v>
      </c>
    </row>
    <row r="81" spans="1:5" x14ac:dyDescent="0.2">
      <c r="A81" s="37" t="s">
        <v>93</v>
      </c>
      <c r="B81" s="47">
        <f>$B$8-61</f>
        <v>1953</v>
      </c>
      <c r="C81" s="48">
        <v>3576</v>
      </c>
      <c r="D81" s="48">
        <v>1740</v>
      </c>
      <c r="E81" s="48">
        <v>1836</v>
      </c>
    </row>
    <row r="82" spans="1:5" x14ac:dyDescent="0.2">
      <c r="A82" s="37" t="s">
        <v>94</v>
      </c>
      <c r="B82" s="47">
        <f>$B$8-62</f>
        <v>1952</v>
      </c>
      <c r="C82" s="48">
        <v>3466</v>
      </c>
      <c r="D82" s="48">
        <v>1684</v>
      </c>
      <c r="E82" s="48">
        <v>1782</v>
      </c>
    </row>
    <row r="83" spans="1:5" x14ac:dyDescent="0.2">
      <c r="A83" s="37" t="s">
        <v>95</v>
      </c>
      <c r="B83" s="47">
        <f>$B$8-63</f>
        <v>1951</v>
      </c>
      <c r="C83" s="48">
        <v>3506</v>
      </c>
      <c r="D83" s="48">
        <v>1722</v>
      </c>
      <c r="E83" s="48">
        <v>1784</v>
      </c>
    </row>
    <row r="84" spans="1:5" x14ac:dyDescent="0.2">
      <c r="A84" s="37" t="s">
        <v>96</v>
      </c>
      <c r="B84" s="47">
        <f>$B$8-64</f>
        <v>1950</v>
      </c>
      <c r="C84" s="48">
        <v>3589</v>
      </c>
      <c r="D84" s="48">
        <v>1680</v>
      </c>
      <c r="E84" s="48">
        <v>1909</v>
      </c>
    </row>
    <row r="85" spans="1:5" x14ac:dyDescent="0.2">
      <c r="A85" s="44" t="s">
        <v>36</v>
      </c>
      <c r="B85" s="49"/>
      <c r="C85" s="48">
        <f>SUM(C80:C84)</f>
        <v>17812</v>
      </c>
      <c r="D85" s="48">
        <f>SUM(D80:D84)</f>
        <v>8633</v>
      </c>
      <c r="E85" s="48">
        <f>SUM(E80:E84)</f>
        <v>9179</v>
      </c>
    </row>
    <row r="86" spans="1:5" x14ac:dyDescent="0.2">
      <c r="A86" s="37" t="s">
        <v>97</v>
      </c>
      <c r="B86" s="47">
        <f>$B$8-65</f>
        <v>1949</v>
      </c>
      <c r="C86" s="48">
        <v>3542</v>
      </c>
      <c r="D86" s="48">
        <v>1698</v>
      </c>
      <c r="E86" s="48">
        <v>1844</v>
      </c>
    </row>
    <row r="87" spans="1:5" x14ac:dyDescent="0.2">
      <c r="A87" s="37" t="s">
        <v>98</v>
      </c>
      <c r="B87" s="47">
        <f>$B$8-66</f>
        <v>1948</v>
      </c>
      <c r="C87" s="48">
        <v>3496</v>
      </c>
      <c r="D87" s="48">
        <v>1608</v>
      </c>
      <c r="E87" s="48">
        <v>1888</v>
      </c>
    </row>
    <row r="88" spans="1:5" x14ac:dyDescent="0.2">
      <c r="A88" s="37" t="s">
        <v>99</v>
      </c>
      <c r="B88" s="47">
        <f>$B$8-67</f>
        <v>1947</v>
      </c>
      <c r="C88" s="48">
        <v>3395</v>
      </c>
      <c r="D88" s="48">
        <v>1603</v>
      </c>
      <c r="E88" s="48">
        <v>1792</v>
      </c>
    </row>
    <row r="89" spans="1:5" x14ac:dyDescent="0.2">
      <c r="A89" s="37" t="s">
        <v>100</v>
      </c>
      <c r="B89" s="47">
        <f>$B$8-68</f>
        <v>1946</v>
      </c>
      <c r="C89" s="48">
        <v>3079</v>
      </c>
      <c r="D89" s="48">
        <v>1458</v>
      </c>
      <c r="E89" s="48">
        <v>1621</v>
      </c>
    </row>
    <row r="90" spans="1:5" x14ac:dyDescent="0.2">
      <c r="A90" s="37" t="s">
        <v>101</v>
      </c>
      <c r="B90" s="47">
        <f>$B$8-69</f>
        <v>1945</v>
      </c>
      <c r="C90" s="48">
        <v>2634</v>
      </c>
      <c r="D90" s="48">
        <v>1228</v>
      </c>
      <c r="E90" s="48">
        <v>1406</v>
      </c>
    </row>
    <row r="91" spans="1:5" x14ac:dyDescent="0.2">
      <c r="A91" s="44" t="s">
        <v>36</v>
      </c>
      <c r="B91" s="49"/>
      <c r="C91" s="48">
        <f>SUM(C86:C90)</f>
        <v>16146</v>
      </c>
      <c r="D91" s="48">
        <f>SUM(D86:D90)</f>
        <v>7595</v>
      </c>
      <c r="E91" s="48">
        <f>SUM(E86:E90)</f>
        <v>8551</v>
      </c>
    </row>
    <row r="92" spans="1:5" x14ac:dyDescent="0.2">
      <c r="A92" s="37" t="s">
        <v>102</v>
      </c>
      <c r="B92" s="47">
        <f>$B$8-70</f>
        <v>1944</v>
      </c>
      <c r="C92" s="48">
        <v>3502</v>
      </c>
      <c r="D92" s="48">
        <v>1645</v>
      </c>
      <c r="E92" s="48">
        <v>1857</v>
      </c>
    </row>
    <row r="93" spans="1:5" x14ac:dyDescent="0.2">
      <c r="A93" s="37" t="s">
        <v>103</v>
      </c>
      <c r="B93" s="47">
        <f>$B$8-71</f>
        <v>1943</v>
      </c>
      <c r="C93" s="48">
        <v>3543</v>
      </c>
      <c r="D93" s="48">
        <v>1668</v>
      </c>
      <c r="E93" s="48">
        <v>1875</v>
      </c>
    </row>
    <row r="94" spans="1:5" x14ac:dyDescent="0.2">
      <c r="A94" s="37" t="s">
        <v>104</v>
      </c>
      <c r="B94" s="47">
        <f>$B$8-72</f>
        <v>1942</v>
      </c>
      <c r="C94" s="48">
        <v>3351</v>
      </c>
      <c r="D94" s="48">
        <v>1591</v>
      </c>
      <c r="E94" s="48">
        <v>1760</v>
      </c>
    </row>
    <row r="95" spans="1:5" x14ac:dyDescent="0.2">
      <c r="A95" s="37" t="s">
        <v>105</v>
      </c>
      <c r="B95" s="47">
        <f>$B$8-73</f>
        <v>1941</v>
      </c>
      <c r="C95" s="48">
        <v>3892</v>
      </c>
      <c r="D95" s="48">
        <v>1794</v>
      </c>
      <c r="E95" s="48">
        <v>2098</v>
      </c>
    </row>
    <row r="96" spans="1:5" x14ac:dyDescent="0.2">
      <c r="A96" s="37" t="s">
        <v>106</v>
      </c>
      <c r="B96" s="47">
        <f>$B$8-74</f>
        <v>1940</v>
      </c>
      <c r="C96" s="48">
        <v>3933</v>
      </c>
      <c r="D96" s="48">
        <v>1846</v>
      </c>
      <c r="E96" s="48">
        <v>2087</v>
      </c>
    </row>
    <row r="97" spans="1:5" x14ac:dyDescent="0.2">
      <c r="A97" s="44" t="s">
        <v>36</v>
      </c>
      <c r="B97" s="49"/>
      <c r="C97" s="48">
        <f>SUM(C92:C96)</f>
        <v>18221</v>
      </c>
      <c r="D97" s="48">
        <f>SUM(D92:D96)</f>
        <v>8544</v>
      </c>
      <c r="E97" s="48">
        <f>SUM(E92:E96)</f>
        <v>9677</v>
      </c>
    </row>
    <row r="98" spans="1:5" x14ac:dyDescent="0.2">
      <c r="A98" s="37" t="s">
        <v>107</v>
      </c>
      <c r="B98" s="47">
        <f>$B$8-75</f>
        <v>1939</v>
      </c>
      <c r="C98" s="48">
        <v>4035</v>
      </c>
      <c r="D98" s="48">
        <v>1833</v>
      </c>
      <c r="E98" s="48">
        <v>2202</v>
      </c>
    </row>
    <row r="99" spans="1:5" x14ac:dyDescent="0.2">
      <c r="A99" s="37" t="s">
        <v>108</v>
      </c>
      <c r="B99" s="47">
        <f>$B$8-76</f>
        <v>1938</v>
      </c>
      <c r="C99" s="48">
        <v>3611</v>
      </c>
      <c r="D99" s="48">
        <v>1651</v>
      </c>
      <c r="E99" s="48">
        <v>1960</v>
      </c>
    </row>
    <row r="100" spans="1:5" x14ac:dyDescent="0.2">
      <c r="A100" s="37" t="s">
        <v>109</v>
      </c>
      <c r="B100" s="47">
        <f>$B$8-77</f>
        <v>1937</v>
      </c>
      <c r="C100" s="48">
        <v>3222</v>
      </c>
      <c r="D100" s="48">
        <v>1471</v>
      </c>
      <c r="E100" s="48">
        <v>1751</v>
      </c>
    </row>
    <row r="101" spans="1:5" x14ac:dyDescent="0.2">
      <c r="A101" s="37" t="s">
        <v>110</v>
      </c>
      <c r="B101" s="47">
        <f>$B$8-78</f>
        <v>1936</v>
      </c>
      <c r="C101" s="48">
        <v>3024</v>
      </c>
      <c r="D101" s="48">
        <v>1361</v>
      </c>
      <c r="E101" s="48">
        <v>1663</v>
      </c>
    </row>
    <row r="102" spans="1:5" x14ac:dyDescent="0.2">
      <c r="A102" s="38" t="s">
        <v>111</v>
      </c>
      <c r="B102" s="47">
        <f>$B$8-79</f>
        <v>1935</v>
      </c>
      <c r="C102" s="48">
        <v>2803</v>
      </c>
      <c r="D102" s="48">
        <v>1242</v>
      </c>
      <c r="E102" s="48">
        <v>1561</v>
      </c>
    </row>
    <row r="103" spans="1:5" x14ac:dyDescent="0.2">
      <c r="A103" s="45" t="s">
        <v>36</v>
      </c>
      <c r="B103" s="50"/>
      <c r="C103" s="48">
        <f>SUM(C98:C102)</f>
        <v>16695</v>
      </c>
      <c r="D103" s="48">
        <f>SUM(D98:D102)</f>
        <v>7558</v>
      </c>
      <c r="E103" s="48">
        <f>SUM(E98:E102)</f>
        <v>9137</v>
      </c>
    </row>
    <row r="104" spans="1:5" x14ac:dyDescent="0.2">
      <c r="A104" s="38" t="s">
        <v>112</v>
      </c>
      <c r="B104" s="47">
        <f>$B$8-80</f>
        <v>1934</v>
      </c>
      <c r="C104" s="48">
        <v>2357</v>
      </c>
      <c r="D104" s="48">
        <v>1040</v>
      </c>
      <c r="E104" s="48">
        <v>1317</v>
      </c>
    </row>
    <row r="105" spans="1:5" x14ac:dyDescent="0.2">
      <c r="A105" s="38" t="s">
        <v>123</v>
      </c>
      <c r="B105" s="47">
        <f>$B$8-81</f>
        <v>1933</v>
      </c>
      <c r="C105" s="48">
        <v>1750</v>
      </c>
      <c r="D105" s="48">
        <v>736</v>
      </c>
      <c r="E105" s="48">
        <v>1014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1592</v>
      </c>
      <c r="D106" s="48">
        <v>679</v>
      </c>
      <c r="E106" s="48">
        <v>913</v>
      </c>
    </row>
    <row r="107" spans="1:5" x14ac:dyDescent="0.2">
      <c r="A107" s="38" t="s">
        <v>124</v>
      </c>
      <c r="B107" s="47">
        <f>$B$8-83</f>
        <v>1931</v>
      </c>
      <c r="C107" s="48">
        <v>1537</v>
      </c>
      <c r="D107" s="48">
        <v>602</v>
      </c>
      <c r="E107" s="48">
        <v>935</v>
      </c>
    </row>
    <row r="108" spans="1:5" x14ac:dyDescent="0.2">
      <c r="A108" s="38" t="s">
        <v>122</v>
      </c>
      <c r="B108" s="47">
        <f>$B$8-84</f>
        <v>1930</v>
      </c>
      <c r="C108" s="48">
        <v>1437</v>
      </c>
      <c r="D108" s="48">
        <v>543</v>
      </c>
      <c r="E108" s="48">
        <v>894</v>
      </c>
    </row>
    <row r="109" spans="1:5" x14ac:dyDescent="0.2">
      <c r="A109" s="45" t="s">
        <v>36</v>
      </c>
      <c r="B109" s="50"/>
      <c r="C109" s="48">
        <f>SUM(C104:C108)</f>
        <v>8673</v>
      </c>
      <c r="D109" s="48">
        <f>SUM(D104:D108)</f>
        <v>3600</v>
      </c>
      <c r="E109" s="48">
        <f>SUM(E104:E108)</f>
        <v>5073</v>
      </c>
    </row>
    <row r="110" spans="1:5" x14ac:dyDescent="0.2">
      <c r="A110" s="38" t="s">
        <v>113</v>
      </c>
      <c r="B110" s="47">
        <f>$B$8-85</f>
        <v>1929</v>
      </c>
      <c r="C110" s="48">
        <v>1324</v>
      </c>
      <c r="D110" s="48">
        <v>473</v>
      </c>
      <c r="E110" s="48">
        <v>851</v>
      </c>
    </row>
    <row r="111" spans="1:5" x14ac:dyDescent="0.2">
      <c r="A111" s="38" t="s">
        <v>114</v>
      </c>
      <c r="B111" s="47">
        <f>$B$8-86</f>
        <v>1928</v>
      </c>
      <c r="C111" s="48">
        <v>1138</v>
      </c>
      <c r="D111" s="48">
        <v>442</v>
      </c>
      <c r="E111" s="48">
        <v>696</v>
      </c>
    </row>
    <row r="112" spans="1:5" x14ac:dyDescent="0.2">
      <c r="A112" s="38" t="s">
        <v>115</v>
      </c>
      <c r="B112" s="47">
        <f>$B$8-87</f>
        <v>1927</v>
      </c>
      <c r="C112" s="48">
        <v>960</v>
      </c>
      <c r="D112" s="48">
        <v>339</v>
      </c>
      <c r="E112" s="48">
        <v>621</v>
      </c>
    </row>
    <row r="113" spans="1:5" x14ac:dyDescent="0.2">
      <c r="A113" s="38" t="s">
        <v>116</v>
      </c>
      <c r="B113" s="47">
        <f>$B$8-88</f>
        <v>1926</v>
      </c>
      <c r="C113" s="48">
        <v>804</v>
      </c>
      <c r="D113" s="48">
        <v>253</v>
      </c>
      <c r="E113" s="48">
        <v>551</v>
      </c>
    </row>
    <row r="114" spans="1:5" x14ac:dyDescent="0.2">
      <c r="A114" s="38" t="s">
        <v>117</v>
      </c>
      <c r="B114" s="47">
        <f>$B$8-89</f>
        <v>1925</v>
      </c>
      <c r="C114" s="48">
        <v>746</v>
      </c>
      <c r="D114" s="48">
        <v>221</v>
      </c>
      <c r="E114" s="48">
        <v>525</v>
      </c>
    </row>
    <row r="115" spans="1:5" x14ac:dyDescent="0.2">
      <c r="A115" s="45" t="s">
        <v>36</v>
      </c>
      <c r="B115" s="51"/>
      <c r="C115" s="48">
        <f>SUM(C110:C114)</f>
        <v>4972</v>
      </c>
      <c r="D115" s="48">
        <f>SUM(D110:D114)</f>
        <v>1728</v>
      </c>
      <c r="E115" s="48">
        <f>SUM(E110:E114)</f>
        <v>3244</v>
      </c>
    </row>
    <row r="116" spans="1:5" x14ac:dyDescent="0.2">
      <c r="A116" s="38" t="s">
        <v>118</v>
      </c>
      <c r="B116" s="47">
        <f>$B$8-90</f>
        <v>1924</v>
      </c>
      <c r="C116" s="48">
        <v>2403</v>
      </c>
      <c r="D116" s="48">
        <v>541</v>
      </c>
      <c r="E116" s="48">
        <v>1862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304087</v>
      </c>
      <c r="D118" s="53">
        <v>148498</v>
      </c>
      <c r="E118" s="53">
        <v>155589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134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885</v>
      </c>
      <c r="D8" s="48">
        <v>442</v>
      </c>
      <c r="E8" s="48">
        <v>443</v>
      </c>
    </row>
    <row r="9" spans="1:8" ht="14.1" customHeight="1" x14ac:dyDescent="0.25">
      <c r="A9" s="36" t="s">
        <v>32</v>
      </c>
      <c r="B9" s="47">
        <f>$B$8-1</f>
        <v>2013</v>
      </c>
      <c r="C9" s="48">
        <v>885</v>
      </c>
      <c r="D9" s="48">
        <v>453</v>
      </c>
      <c r="E9" s="48">
        <v>432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958</v>
      </c>
      <c r="D10" s="48">
        <v>475</v>
      </c>
      <c r="E10" s="48">
        <v>483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916</v>
      </c>
      <c r="D11" s="48">
        <v>448</v>
      </c>
      <c r="E11" s="48">
        <v>468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1008</v>
      </c>
      <c r="D12" s="48">
        <v>484</v>
      </c>
      <c r="E12" s="48">
        <v>524</v>
      </c>
    </row>
    <row r="13" spans="1:8" ht="14.1" customHeight="1" x14ac:dyDescent="0.25">
      <c r="A13" s="43" t="s">
        <v>36</v>
      </c>
      <c r="B13" s="47"/>
      <c r="C13" s="48">
        <f>SUM(C8:C12)</f>
        <v>4652</v>
      </c>
      <c r="D13" s="48">
        <f>SUM(D8:D12)</f>
        <v>2302</v>
      </c>
      <c r="E13" s="48">
        <f>SUM(E8:E12)</f>
        <v>2350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998</v>
      </c>
      <c r="D14" s="48">
        <v>525</v>
      </c>
      <c r="E14" s="48">
        <v>473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1068</v>
      </c>
      <c r="D15" s="48">
        <v>524</v>
      </c>
      <c r="E15" s="48">
        <v>544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1122</v>
      </c>
      <c r="D16" s="48">
        <v>583</v>
      </c>
      <c r="E16" s="48">
        <v>539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1108</v>
      </c>
      <c r="D17" s="48">
        <v>580</v>
      </c>
      <c r="E17" s="48">
        <v>528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1080</v>
      </c>
      <c r="D18" s="48">
        <v>510</v>
      </c>
      <c r="E18" s="48">
        <v>570</v>
      </c>
    </row>
    <row r="19" spans="1:5" ht="14.1" customHeight="1" x14ac:dyDescent="0.25">
      <c r="A19" s="44" t="s">
        <v>36</v>
      </c>
      <c r="B19" s="49"/>
      <c r="C19" s="48">
        <f>SUM(C14:C18)</f>
        <v>5376</v>
      </c>
      <c r="D19" s="48">
        <f>SUM(D14:D18)</f>
        <v>2722</v>
      </c>
      <c r="E19" s="48">
        <f>SUM(E14:E18)</f>
        <v>2654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1174</v>
      </c>
      <c r="D20" s="48">
        <v>588</v>
      </c>
      <c r="E20" s="48">
        <v>586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1138</v>
      </c>
      <c r="D21" s="48">
        <v>610</v>
      </c>
      <c r="E21" s="48">
        <v>528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1248</v>
      </c>
      <c r="D22" s="48">
        <v>667</v>
      </c>
      <c r="E22" s="48">
        <v>581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1310</v>
      </c>
      <c r="D23" s="48">
        <v>681</v>
      </c>
      <c r="E23" s="48">
        <v>629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1353</v>
      </c>
      <c r="D24" s="48">
        <v>680</v>
      </c>
      <c r="E24" s="48">
        <v>673</v>
      </c>
    </row>
    <row r="25" spans="1:5" ht="14.1" customHeight="1" x14ac:dyDescent="0.25">
      <c r="A25" s="44" t="s">
        <v>36</v>
      </c>
      <c r="B25" s="49"/>
      <c r="C25" s="48">
        <f>SUM(C20:C24)</f>
        <v>6223</v>
      </c>
      <c r="D25" s="48">
        <f>SUM(D20:D24)</f>
        <v>3226</v>
      </c>
      <c r="E25" s="48">
        <f>SUM(E20:E24)</f>
        <v>2997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1453</v>
      </c>
      <c r="D26" s="48">
        <v>735</v>
      </c>
      <c r="E26" s="48">
        <v>718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1459</v>
      </c>
      <c r="D27" s="48">
        <v>766</v>
      </c>
      <c r="E27" s="48">
        <v>693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1458</v>
      </c>
      <c r="D28" s="48">
        <v>746</v>
      </c>
      <c r="E28" s="48">
        <v>712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1481</v>
      </c>
      <c r="D29" s="48">
        <v>749</v>
      </c>
      <c r="E29" s="48">
        <v>732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1387</v>
      </c>
      <c r="D30" s="48">
        <v>732</v>
      </c>
      <c r="E30" s="48">
        <v>655</v>
      </c>
    </row>
    <row r="31" spans="1:5" ht="14.1" customHeight="1" x14ac:dyDescent="0.25">
      <c r="A31" s="44" t="s">
        <v>36</v>
      </c>
      <c r="B31" s="49"/>
      <c r="C31" s="48">
        <f>SUM(C26:C30)</f>
        <v>7238</v>
      </c>
      <c r="D31" s="48">
        <f>SUM(D26:D30)</f>
        <v>3728</v>
      </c>
      <c r="E31" s="48">
        <f>SUM(E26:E30)</f>
        <v>3510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1247</v>
      </c>
      <c r="D32" s="48">
        <v>667</v>
      </c>
      <c r="E32" s="48">
        <v>580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1068</v>
      </c>
      <c r="D33" s="48">
        <v>593</v>
      </c>
      <c r="E33" s="48">
        <v>475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1068</v>
      </c>
      <c r="D34" s="48">
        <v>571</v>
      </c>
      <c r="E34" s="48">
        <v>497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1039</v>
      </c>
      <c r="D35" s="48">
        <v>566</v>
      </c>
      <c r="E35" s="48">
        <v>473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1116</v>
      </c>
      <c r="D36" s="48">
        <v>563</v>
      </c>
      <c r="E36" s="48">
        <v>553</v>
      </c>
    </row>
    <row r="37" spans="1:5" ht="14.1" customHeight="1" x14ac:dyDescent="0.25">
      <c r="A37" s="44" t="s">
        <v>36</v>
      </c>
      <c r="B37" s="49"/>
      <c r="C37" s="48">
        <f>SUM(C32:C36)</f>
        <v>5538</v>
      </c>
      <c r="D37" s="48">
        <f>SUM(D32:D36)</f>
        <v>2960</v>
      </c>
      <c r="E37" s="48">
        <f>SUM(E32:E36)</f>
        <v>2578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1030</v>
      </c>
      <c r="D38" s="48">
        <v>530</v>
      </c>
      <c r="E38" s="48">
        <v>500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1054</v>
      </c>
      <c r="D39" s="48">
        <v>577</v>
      </c>
      <c r="E39" s="48">
        <v>477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1022</v>
      </c>
      <c r="D40" s="48">
        <v>523</v>
      </c>
      <c r="E40" s="48">
        <v>499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978</v>
      </c>
      <c r="D41" s="48">
        <v>464</v>
      </c>
      <c r="E41" s="48">
        <v>514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950</v>
      </c>
      <c r="D42" s="48">
        <v>465</v>
      </c>
      <c r="E42" s="48">
        <v>485</v>
      </c>
    </row>
    <row r="43" spans="1:5" ht="14.1" customHeight="1" x14ac:dyDescent="0.25">
      <c r="A43" s="44" t="s">
        <v>36</v>
      </c>
      <c r="B43" s="49"/>
      <c r="C43" s="48">
        <f>SUM(C38:C42)</f>
        <v>5034</v>
      </c>
      <c r="D43" s="48">
        <f>SUM(D38:D42)</f>
        <v>2559</v>
      </c>
      <c r="E43" s="48">
        <f>SUM(E38:E42)</f>
        <v>2475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1038</v>
      </c>
      <c r="D44" s="48">
        <v>519</v>
      </c>
      <c r="E44" s="48">
        <v>519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1009</v>
      </c>
      <c r="D45" s="48">
        <v>470</v>
      </c>
      <c r="E45" s="48">
        <v>539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1102</v>
      </c>
      <c r="D46" s="48">
        <v>541</v>
      </c>
      <c r="E46" s="48">
        <v>561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1136</v>
      </c>
      <c r="D47" s="48">
        <v>542</v>
      </c>
      <c r="E47" s="48">
        <v>594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1230</v>
      </c>
      <c r="D48" s="48">
        <v>603</v>
      </c>
      <c r="E48" s="48">
        <v>627</v>
      </c>
    </row>
    <row r="49" spans="1:5" ht="14.1" customHeight="1" x14ac:dyDescent="0.2">
      <c r="A49" s="44" t="s">
        <v>36</v>
      </c>
      <c r="B49" s="49"/>
      <c r="C49" s="48">
        <f>SUM(C44:C48)</f>
        <v>5515</v>
      </c>
      <c r="D49" s="48">
        <f>SUM(D44:D48)</f>
        <v>2675</v>
      </c>
      <c r="E49" s="48">
        <f>SUM(E44:E48)</f>
        <v>2840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1192</v>
      </c>
      <c r="D50" s="48">
        <v>562</v>
      </c>
      <c r="E50" s="48">
        <v>630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1230</v>
      </c>
      <c r="D51" s="48">
        <v>599</v>
      </c>
      <c r="E51" s="48">
        <v>631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1228</v>
      </c>
      <c r="D52" s="48">
        <v>604</v>
      </c>
      <c r="E52" s="48">
        <v>624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1259</v>
      </c>
      <c r="D53" s="48">
        <v>593</v>
      </c>
      <c r="E53" s="48">
        <v>666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1259</v>
      </c>
      <c r="D54" s="48">
        <v>602</v>
      </c>
      <c r="E54" s="48">
        <v>657</v>
      </c>
    </row>
    <row r="55" spans="1:5" ht="14.1" customHeight="1" x14ac:dyDescent="0.2">
      <c r="A55" s="43" t="s">
        <v>36</v>
      </c>
      <c r="B55" s="49"/>
      <c r="C55" s="48">
        <f>SUM(C50:C54)</f>
        <v>6168</v>
      </c>
      <c r="D55" s="48">
        <f>SUM(D50:D54)</f>
        <v>2960</v>
      </c>
      <c r="E55" s="48">
        <f>SUM(E50:E54)</f>
        <v>3208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1353</v>
      </c>
      <c r="D56" s="48">
        <v>630</v>
      </c>
      <c r="E56" s="48">
        <v>723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1383</v>
      </c>
      <c r="D57" s="48">
        <v>670</v>
      </c>
      <c r="E57" s="48">
        <v>713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1641</v>
      </c>
      <c r="D58" s="48">
        <v>762</v>
      </c>
      <c r="E58" s="48">
        <v>879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1831</v>
      </c>
      <c r="D59" s="48">
        <v>880</v>
      </c>
      <c r="E59" s="48">
        <v>951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1832</v>
      </c>
      <c r="D60" s="48">
        <v>871</v>
      </c>
      <c r="E60" s="48">
        <v>961</v>
      </c>
    </row>
    <row r="61" spans="1:5" ht="14.1" customHeight="1" x14ac:dyDescent="0.2">
      <c r="A61" s="44" t="s">
        <v>36</v>
      </c>
      <c r="B61" s="49"/>
      <c r="C61" s="48">
        <f>SUM(C56:C60)</f>
        <v>8040</v>
      </c>
      <c r="D61" s="48">
        <f>SUM(D56:D60)</f>
        <v>3813</v>
      </c>
      <c r="E61" s="48">
        <f>SUM(E56:E60)</f>
        <v>4227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2179</v>
      </c>
      <c r="D62" s="48">
        <v>1034</v>
      </c>
      <c r="E62" s="48">
        <v>1145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2290</v>
      </c>
      <c r="D63" s="48">
        <v>1152</v>
      </c>
      <c r="E63" s="48">
        <v>1138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2416</v>
      </c>
      <c r="D64" s="48">
        <v>1167</v>
      </c>
      <c r="E64" s="48">
        <v>1249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2391</v>
      </c>
      <c r="D65" s="48">
        <v>1163</v>
      </c>
      <c r="E65" s="48">
        <v>1228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2380</v>
      </c>
      <c r="D66" s="48">
        <v>1188</v>
      </c>
      <c r="E66" s="48">
        <v>1192</v>
      </c>
    </row>
    <row r="67" spans="1:5" ht="14.1" customHeight="1" x14ac:dyDescent="0.2">
      <c r="A67" s="44" t="s">
        <v>36</v>
      </c>
      <c r="B67" s="49"/>
      <c r="C67" s="48">
        <f>SUM(C62:C66)</f>
        <v>11656</v>
      </c>
      <c r="D67" s="48">
        <f>SUM(D62:D66)</f>
        <v>5704</v>
      </c>
      <c r="E67" s="48">
        <f>SUM(E62:E66)</f>
        <v>5952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2462</v>
      </c>
      <c r="D68" s="48">
        <v>1246</v>
      </c>
      <c r="E68" s="48">
        <v>1216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2331</v>
      </c>
      <c r="D69" s="48">
        <v>1156</v>
      </c>
      <c r="E69" s="48">
        <v>1175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2381</v>
      </c>
      <c r="D70" s="48">
        <v>1171</v>
      </c>
      <c r="E70" s="48">
        <v>1210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2256</v>
      </c>
      <c r="D71" s="48">
        <v>1089</v>
      </c>
      <c r="E71" s="48">
        <v>1167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2071</v>
      </c>
      <c r="D72" s="48">
        <v>1036</v>
      </c>
      <c r="E72" s="48">
        <v>1035</v>
      </c>
    </row>
    <row r="73" spans="1:5" ht="14.1" customHeight="1" x14ac:dyDescent="0.2">
      <c r="A73" s="44" t="s">
        <v>36</v>
      </c>
      <c r="B73" s="49"/>
      <c r="C73" s="48">
        <f>SUM(C68:C72)</f>
        <v>11501</v>
      </c>
      <c r="D73" s="48">
        <f>SUM(D68:D72)</f>
        <v>5698</v>
      </c>
      <c r="E73" s="48">
        <f>SUM(E68:E72)</f>
        <v>5803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2057</v>
      </c>
      <c r="D74" s="48">
        <v>1014</v>
      </c>
      <c r="E74" s="48">
        <v>1043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1854</v>
      </c>
      <c r="D75" s="48">
        <v>917</v>
      </c>
      <c r="E75" s="48">
        <v>937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1873</v>
      </c>
      <c r="D76" s="48">
        <v>920</v>
      </c>
      <c r="E76" s="48">
        <v>953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1812</v>
      </c>
      <c r="D77" s="48">
        <v>840</v>
      </c>
      <c r="E77" s="48">
        <v>972</v>
      </c>
    </row>
    <row r="78" spans="1:5" x14ac:dyDescent="0.2">
      <c r="A78" s="37" t="s">
        <v>91</v>
      </c>
      <c r="B78" s="47">
        <f>$B$8-59</f>
        <v>1955</v>
      </c>
      <c r="C78" s="48">
        <v>1807</v>
      </c>
      <c r="D78" s="48">
        <v>904</v>
      </c>
      <c r="E78" s="48">
        <v>903</v>
      </c>
    </row>
    <row r="79" spans="1:5" x14ac:dyDescent="0.2">
      <c r="A79" s="44" t="s">
        <v>36</v>
      </c>
      <c r="B79" s="49"/>
      <c r="C79" s="48">
        <f>SUM(C74:C78)</f>
        <v>9403</v>
      </c>
      <c r="D79" s="48">
        <f>SUM(D74:D78)</f>
        <v>4595</v>
      </c>
      <c r="E79" s="48">
        <f>SUM(E74:E78)</f>
        <v>4808</v>
      </c>
    </row>
    <row r="80" spans="1:5" x14ac:dyDescent="0.2">
      <c r="A80" s="37" t="s">
        <v>92</v>
      </c>
      <c r="B80" s="47">
        <f>$B$8-60</f>
        <v>1954</v>
      </c>
      <c r="C80" s="48">
        <v>1651</v>
      </c>
      <c r="D80" s="48">
        <v>815</v>
      </c>
      <c r="E80" s="48">
        <v>836</v>
      </c>
    </row>
    <row r="81" spans="1:5" x14ac:dyDescent="0.2">
      <c r="A81" s="37" t="s">
        <v>93</v>
      </c>
      <c r="B81" s="47">
        <f>$B$8-61</f>
        <v>1953</v>
      </c>
      <c r="C81" s="48">
        <v>1710</v>
      </c>
      <c r="D81" s="48">
        <v>825</v>
      </c>
      <c r="E81" s="48">
        <v>885</v>
      </c>
    </row>
    <row r="82" spans="1:5" x14ac:dyDescent="0.2">
      <c r="A82" s="37" t="s">
        <v>94</v>
      </c>
      <c r="B82" s="47">
        <f>$B$8-62</f>
        <v>1952</v>
      </c>
      <c r="C82" s="48">
        <v>1657</v>
      </c>
      <c r="D82" s="48">
        <v>788</v>
      </c>
      <c r="E82" s="48">
        <v>869</v>
      </c>
    </row>
    <row r="83" spans="1:5" x14ac:dyDescent="0.2">
      <c r="A83" s="37" t="s">
        <v>95</v>
      </c>
      <c r="B83" s="47">
        <f>$B$8-63</f>
        <v>1951</v>
      </c>
      <c r="C83" s="48">
        <v>1743</v>
      </c>
      <c r="D83" s="48">
        <v>840</v>
      </c>
      <c r="E83" s="48">
        <v>903</v>
      </c>
    </row>
    <row r="84" spans="1:5" x14ac:dyDescent="0.2">
      <c r="A84" s="37" t="s">
        <v>96</v>
      </c>
      <c r="B84" s="47">
        <f>$B$8-64</f>
        <v>1950</v>
      </c>
      <c r="C84" s="48">
        <v>1665</v>
      </c>
      <c r="D84" s="48">
        <v>786</v>
      </c>
      <c r="E84" s="48">
        <v>879</v>
      </c>
    </row>
    <row r="85" spans="1:5" x14ac:dyDescent="0.2">
      <c r="A85" s="44" t="s">
        <v>36</v>
      </c>
      <c r="B85" s="49"/>
      <c r="C85" s="48">
        <f>SUM(C80:C84)</f>
        <v>8426</v>
      </c>
      <c r="D85" s="48">
        <f>SUM(D80:D84)</f>
        <v>4054</v>
      </c>
      <c r="E85" s="48">
        <f>SUM(E80:E84)</f>
        <v>4372</v>
      </c>
    </row>
    <row r="86" spans="1:5" x14ac:dyDescent="0.2">
      <c r="A86" s="37" t="s">
        <v>97</v>
      </c>
      <c r="B86" s="47">
        <f>$B$8-65</f>
        <v>1949</v>
      </c>
      <c r="C86" s="48">
        <v>1779</v>
      </c>
      <c r="D86" s="48">
        <v>889</v>
      </c>
      <c r="E86" s="48">
        <v>890</v>
      </c>
    </row>
    <row r="87" spans="1:5" x14ac:dyDescent="0.2">
      <c r="A87" s="37" t="s">
        <v>98</v>
      </c>
      <c r="B87" s="47">
        <f>$B$8-66</f>
        <v>1948</v>
      </c>
      <c r="C87" s="48">
        <v>1771</v>
      </c>
      <c r="D87" s="48">
        <v>874</v>
      </c>
      <c r="E87" s="48">
        <v>897</v>
      </c>
    </row>
    <row r="88" spans="1:5" x14ac:dyDescent="0.2">
      <c r="A88" s="37" t="s">
        <v>99</v>
      </c>
      <c r="B88" s="47">
        <f>$B$8-67</f>
        <v>1947</v>
      </c>
      <c r="C88" s="48">
        <v>1610</v>
      </c>
      <c r="D88" s="48">
        <v>775</v>
      </c>
      <c r="E88" s="48">
        <v>835</v>
      </c>
    </row>
    <row r="89" spans="1:5" x14ac:dyDescent="0.2">
      <c r="A89" s="37" t="s">
        <v>100</v>
      </c>
      <c r="B89" s="47">
        <f>$B$8-68</f>
        <v>1946</v>
      </c>
      <c r="C89" s="48">
        <v>1496</v>
      </c>
      <c r="D89" s="48">
        <v>713</v>
      </c>
      <c r="E89" s="48">
        <v>783</v>
      </c>
    </row>
    <row r="90" spans="1:5" x14ac:dyDescent="0.2">
      <c r="A90" s="37" t="s">
        <v>101</v>
      </c>
      <c r="B90" s="47">
        <f>$B$8-69</f>
        <v>1945</v>
      </c>
      <c r="C90" s="48">
        <v>1226</v>
      </c>
      <c r="D90" s="48">
        <v>572</v>
      </c>
      <c r="E90" s="48">
        <v>654</v>
      </c>
    </row>
    <row r="91" spans="1:5" x14ac:dyDescent="0.2">
      <c r="A91" s="44" t="s">
        <v>36</v>
      </c>
      <c r="B91" s="49"/>
      <c r="C91" s="48">
        <f>SUM(C86:C90)</f>
        <v>7882</v>
      </c>
      <c r="D91" s="48">
        <f>SUM(D86:D90)</f>
        <v>3823</v>
      </c>
      <c r="E91" s="48">
        <f>SUM(E86:E90)</f>
        <v>4059</v>
      </c>
    </row>
    <row r="92" spans="1:5" x14ac:dyDescent="0.2">
      <c r="A92" s="37" t="s">
        <v>102</v>
      </c>
      <c r="B92" s="47">
        <f>$B$8-70</f>
        <v>1944</v>
      </c>
      <c r="C92" s="48">
        <v>1628</v>
      </c>
      <c r="D92" s="48">
        <v>796</v>
      </c>
      <c r="E92" s="48">
        <v>832</v>
      </c>
    </row>
    <row r="93" spans="1:5" x14ac:dyDescent="0.2">
      <c r="A93" s="37" t="s">
        <v>103</v>
      </c>
      <c r="B93" s="47">
        <f>$B$8-71</f>
        <v>1943</v>
      </c>
      <c r="C93" s="48">
        <v>1752</v>
      </c>
      <c r="D93" s="48">
        <v>813</v>
      </c>
      <c r="E93" s="48">
        <v>939</v>
      </c>
    </row>
    <row r="94" spans="1:5" x14ac:dyDescent="0.2">
      <c r="A94" s="37" t="s">
        <v>104</v>
      </c>
      <c r="B94" s="47">
        <f>$B$8-72</f>
        <v>1942</v>
      </c>
      <c r="C94" s="48">
        <v>1675</v>
      </c>
      <c r="D94" s="48">
        <v>789</v>
      </c>
      <c r="E94" s="48">
        <v>886</v>
      </c>
    </row>
    <row r="95" spans="1:5" x14ac:dyDescent="0.2">
      <c r="A95" s="37" t="s">
        <v>105</v>
      </c>
      <c r="B95" s="47">
        <f>$B$8-73</f>
        <v>1941</v>
      </c>
      <c r="C95" s="48">
        <v>1966</v>
      </c>
      <c r="D95" s="48">
        <v>969</v>
      </c>
      <c r="E95" s="48">
        <v>997</v>
      </c>
    </row>
    <row r="96" spans="1:5" x14ac:dyDescent="0.2">
      <c r="A96" s="37" t="s">
        <v>106</v>
      </c>
      <c r="B96" s="47">
        <f>$B$8-74</f>
        <v>1940</v>
      </c>
      <c r="C96" s="48">
        <v>1919</v>
      </c>
      <c r="D96" s="48">
        <v>887</v>
      </c>
      <c r="E96" s="48">
        <v>1032</v>
      </c>
    </row>
    <row r="97" spans="1:5" x14ac:dyDescent="0.2">
      <c r="A97" s="44" t="s">
        <v>36</v>
      </c>
      <c r="B97" s="49"/>
      <c r="C97" s="48">
        <f>SUM(C92:C96)</f>
        <v>8940</v>
      </c>
      <c r="D97" s="48">
        <f>SUM(D92:D96)</f>
        <v>4254</v>
      </c>
      <c r="E97" s="48">
        <f>SUM(E92:E96)</f>
        <v>4686</v>
      </c>
    </row>
    <row r="98" spans="1:5" x14ac:dyDescent="0.2">
      <c r="A98" s="37" t="s">
        <v>107</v>
      </c>
      <c r="B98" s="47">
        <f>$B$8-75</f>
        <v>1939</v>
      </c>
      <c r="C98" s="48">
        <v>1898</v>
      </c>
      <c r="D98" s="48">
        <v>890</v>
      </c>
      <c r="E98" s="48">
        <v>1008</v>
      </c>
    </row>
    <row r="99" spans="1:5" x14ac:dyDescent="0.2">
      <c r="A99" s="37" t="s">
        <v>108</v>
      </c>
      <c r="B99" s="47">
        <f>$B$8-76</f>
        <v>1938</v>
      </c>
      <c r="C99" s="48">
        <v>1749</v>
      </c>
      <c r="D99" s="48">
        <v>822</v>
      </c>
      <c r="E99" s="48">
        <v>927</v>
      </c>
    </row>
    <row r="100" spans="1:5" x14ac:dyDescent="0.2">
      <c r="A100" s="37" t="s">
        <v>109</v>
      </c>
      <c r="B100" s="47">
        <f>$B$8-77</f>
        <v>1937</v>
      </c>
      <c r="C100" s="48">
        <v>1569</v>
      </c>
      <c r="D100" s="48">
        <v>753</v>
      </c>
      <c r="E100" s="48">
        <v>816</v>
      </c>
    </row>
    <row r="101" spans="1:5" x14ac:dyDescent="0.2">
      <c r="A101" s="37" t="s">
        <v>110</v>
      </c>
      <c r="B101" s="47">
        <f>$B$8-78</f>
        <v>1936</v>
      </c>
      <c r="C101" s="48">
        <v>1342</v>
      </c>
      <c r="D101" s="48">
        <v>592</v>
      </c>
      <c r="E101" s="48">
        <v>750</v>
      </c>
    </row>
    <row r="102" spans="1:5" x14ac:dyDescent="0.2">
      <c r="A102" s="38" t="s">
        <v>111</v>
      </c>
      <c r="B102" s="47">
        <f>$B$8-79</f>
        <v>1935</v>
      </c>
      <c r="C102" s="48">
        <v>1253</v>
      </c>
      <c r="D102" s="48">
        <v>551</v>
      </c>
      <c r="E102" s="48">
        <v>702</v>
      </c>
    </row>
    <row r="103" spans="1:5" x14ac:dyDescent="0.2">
      <c r="A103" s="45" t="s">
        <v>36</v>
      </c>
      <c r="B103" s="50"/>
      <c r="C103" s="48">
        <f>SUM(C98:C102)</f>
        <v>7811</v>
      </c>
      <c r="D103" s="48">
        <f>SUM(D98:D102)</f>
        <v>3608</v>
      </c>
      <c r="E103" s="48">
        <f>SUM(E98:E102)</f>
        <v>4203</v>
      </c>
    </row>
    <row r="104" spans="1:5" x14ac:dyDescent="0.2">
      <c r="A104" s="38" t="s">
        <v>112</v>
      </c>
      <c r="B104" s="47">
        <f>$B$8-80</f>
        <v>1934</v>
      </c>
      <c r="C104" s="48">
        <v>1089</v>
      </c>
      <c r="D104" s="48">
        <v>497</v>
      </c>
      <c r="E104" s="48">
        <v>592</v>
      </c>
    </row>
    <row r="105" spans="1:5" x14ac:dyDescent="0.2">
      <c r="A105" s="38" t="s">
        <v>123</v>
      </c>
      <c r="B105" s="47">
        <f>$B$8-81</f>
        <v>1933</v>
      </c>
      <c r="C105" s="48">
        <v>812</v>
      </c>
      <c r="D105" s="48">
        <v>370</v>
      </c>
      <c r="E105" s="48">
        <v>442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694</v>
      </c>
      <c r="D106" s="48">
        <v>271</v>
      </c>
      <c r="E106" s="48">
        <v>423</v>
      </c>
    </row>
    <row r="107" spans="1:5" x14ac:dyDescent="0.2">
      <c r="A107" s="38" t="s">
        <v>124</v>
      </c>
      <c r="B107" s="47">
        <f>$B$8-83</f>
        <v>1931</v>
      </c>
      <c r="C107" s="48">
        <v>643</v>
      </c>
      <c r="D107" s="48">
        <v>250</v>
      </c>
      <c r="E107" s="48">
        <v>393</v>
      </c>
    </row>
    <row r="108" spans="1:5" x14ac:dyDescent="0.2">
      <c r="A108" s="38" t="s">
        <v>122</v>
      </c>
      <c r="B108" s="47">
        <f>$B$8-84</f>
        <v>1930</v>
      </c>
      <c r="C108" s="48">
        <v>675</v>
      </c>
      <c r="D108" s="48">
        <v>280</v>
      </c>
      <c r="E108" s="48">
        <v>395</v>
      </c>
    </row>
    <row r="109" spans="1:5" x14ac:dyDescent="0.2">
      <c r="A109" s="45" t="s">
        <v>36</v>
      </c>
      <c r="B109" s="50"/>
      <c r="C109" s="48">
        <f>SUM(C104:C108)</f>
        <v>3913</v>
      </c>
      <c r="D109" s="48">
        <f>SUM(D104:D108)</f>
        <v>1668</v>
      </c>
      <c r="E109" s="48">
        <f>SUM(E104:E108)</f>
        <v>2245</v>
      </c>
    </row>
    <row r="110" spans="1:5" x14ac:dyDescent="0.2">
      <c r="A110" s="38" t="s">
        <v>113</v>
      </c>
      <c r="B110" s="47">
        <f>$B$8-85</f>
        <v>1929</v>
      </c>
      <c r="C110" s="48">
        <v>577</v>
      </c>
      <c r="D110" s="48">
        <v>230</v>
      </c>
      <c r="E110" s="48">
        <v>347</v>
      </c>
    </row>
    <row r="111" spans="1:5" x14ac:dyDescent="0.2">
      <c r="A111" s="38" t="s">
        <v>114</v>
      </c>
      <c r="B111" s="47">
        <f>$B$8-86</f>
        <v>1928</v>
      </c>
      <c r="C111" s="48">
        <v>542</v>
      </c>
      <c r="D111" s="48">
        <v>208</v>
      </c>
      <c r="E111" s="48">
        <v>334</v>
      </c>
    </row>
    <row r="112" spans="1:5" x14ac:dyDescent="0.2">
      <c r="A112" s="38" t="s">
        <v>115</v>
      </c>
      <c r="B112" s="47">
        <f>$B$8-87</f>
        <v>1927</v>
      </c>
      <c r="C112" s="48">
        <v>458</v>
      </c>
      <c r="D112" s="48">
        <v>153</v>
      </c>
      <c r="E112" s="48">
        <v>305</v>
      </c>
    </row>
    <row r="113" spans="1:5" x14ac:dyDescent="0.2">
      <c r="A113" s="38" t="s">
        <v>116</v>
      </c>
      <c r="B113" s="47">
        <f>$B$8-88</f>
        <v>1926</v>
      </c>
      <c r="C113" s="48">
        <v>355</v>
      </c>
      <c r="D113" s="48">
        <v>112</v>
      </c>
      <c r="E113" s="48">
        <v>243</v>
      </c>
    </row>
    <row r="114" spans="1:5" x14ac:dyDescent="0.2">
      <c r="A114" s="38" t="s">
        <v>117</v>
      </c>
      <c r="B114" s="47">
        <f>$B$8-89</f>
        <v>1925</v>
      </c>
      <c r="C114" s="48">
        <v>376</v>
      </c>
      <c r="D114" s="48">
        <v>117</v>
      </c>
      <c r="E114" s="48">
        <v>259</v>
      </c>
    </row>
    <row r="115" spans="1:5" x14ac:dyDescent="0.2">
      <c r="A115" s="45" t="s">
        <v>36</v>
      </c>
      <c r="B115" s="51"/>
      <c r="C115" s="48">
        <f>SUM(C110:C114)</f>
        <v>2308</v>
      </c>
      <c r="D115" s="48">
        <f>SUM(D110:D114)</f>
        <v>820</v>
      </c>
      <c r="E115" s="48">
        <f>SUM(E110:E114)</f>
        <v>1488</v>
      </c>
    </row>
    <row r="116" spans="1:5" x14ac:dyDescent="0.2">
      <c r="A116" s="38" t="s">
        <v>118</v>
      </c>
      <c r="B116" s="47">
        <f>$B$8-90</f>
        <v>1924</v>
      </c>
      <c r="C116" s="48">
        <v>1241</v>
      </c>
      <c r="D116" s="48">
        <v>253</v>
      </c>
      <c r="E116" s="48">
        <v>988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126865</v>
      </c>
      <c r="D118" s="53">
        <v>61422</v>
      </c>
      <c r="E118" s="53">
        <v>65443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135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2101</v>
      </c>
      <c r="D8" s="48">
        <v>1054</v>
      </c>
      <c r="E8" s="48">
        <v>1047</v>
      </c>
    </row>
    <row r="9" spans="1:8" ht="14.1" customHeight="1" x14ac:dyDescent="0.25">
      <c r="A9" s="36" t="s">
        <v>32</v>
      </c>
      <c r="B9" s="47">
        <f>$B$8-1</f>
        <v>2013</v>
      </c>
      <c r="C9" s="48">
        <v>2080</v>
      </c>
      <c r="D9" s="48">
        <v>1116</v>
      </c>
      <c r="E9" s="48">
        <v>964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2193</v>
      </c>
      <c r="D10" s="48">
        <v>1144</v>
      </c>
      <c r="E10" s="48">
        <v>1049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2135</v>
      </c>
      <c r="D11" s="48">
        <v>1051</v>
      </c>
      <c r="E11" s="48">
        <v>1084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2267</v>
      </c>
      <c r="D12" s="48">
        <v>1170</v>
      </c>
      <c r="E12" s="48">
        <v>1097</v>
      </c>
    </row>
    <row r="13" spans="1:8" ht="14.1" customHeight="1" x14ac:dyDescent="0.25">
      <c r="A13" s="43" t="s">
        <v>36</v>
      </c>
      <c r="B13" s="47"/>
      <c r="C13" s="48">
        <f>SUM(C8:C12)</f>
        <v>10776</v>
      </c>
      <c r="D13" s="48">
        <f>SUM(D8:D12)</f>
        <v>5535</v>
      </c>
      <c r="E13" s="48">
        <f>SUM(E8:E12)</f>
        <v>5241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2254</v>
      </c>
      <c r="D14" s="48">
        <v>1175</v>
      </c>
      <c r="E14" s="48">
        <v>1079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2470</v>
      </c>
      <c r="D15" s="48">
        <v>1221</v>
      </c>
      <c r="E15" s="48">
        <v>1249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2446</v>
      </c>
      <c r="D16" s="48">
        <v>1279</v>
      </c>
      <c r="E16" s="48">
        <v>1167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2425</v>
      </c>
      <c r="D17" s="48">
        <v>1222</v>
      </c>
      <c r="E17" s="48">
        <v>1203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2464</v>
      </c>
      <c r="D18" s="48">
        <v>1285</v>
      </c>
      <c r="E18" s="48">
        <v>1179</v>
      </c>
    </row>
    <row r="19" spans="1:5" ht="14.1" customHeight="1" x14ac:dyDescent="0.25">
      <c r="A19" s="44" t="s">
        <v>36</v>
      </c>
      <c r="B19" s="49"/>
      <c r="C19" s="48">
        <f>SUM(C14:C18)</f>
        <v>12059</v>
      </c>
      <c r="D19" s="48">
        <f>SUM(D14:D18)</f>
        <v>6182</v>
      </c>
      <c r="E19" s="48">
        <f>SUM(E14:E18)</f>
        <v>5877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2638</v>
      </c>
      <c r="D20" s="48">
        <v>1355</v>
      </c>
      <c r="E20" s="48">
        <v>1283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2682</v>
      </c>
      <c r="D21" s="48">
        <v>1345</v>
      </c>
      <c r="E21" s="48">
        <v>1337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2754</v>
      </c>
      <c r="D22" s="48">
        <v>1426</v>
      </c>
      <c r="E22" s="48">
        <v>1328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2849</v>
      </c>
      <c r="D23" s="48">
        <v>1483</v>
      </c>
      <c r="E23" s="48">
        <v>1366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3009</v>
      </c>
      <c r="D24" s="48">
        <v>1538</v>
      </c>
      <c r="E24" s="48">
        <v>1471</v>
      </c>
    </row>
    <row r="25" spans="1:5" ht="14.1" customHeight="1" x14ac:dyDescent="0.25">
      <c r="A25" s="44" t="s">
        <v>36</v>
      </c>
      <c r="B25" s="49"/>
      <c r="C25" s="48">
        <f>SUM(C20:C24)</f>
        <v>13932</v>
      </c>
      <c r="D25" s="48">
        <f>SUM(D20:D24)</f>
        <v>7147</v>
      </c>
      <c r="E25" s="48">
        <f>SUM(E20:E24)</f>
        <v>6785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3206</v>
      </c>
      <c r="D26" s="48">
        <v>1671</v>
      </c>
      <c r="E26" s="48">
        <v>1535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3223</v>
      </c>
      <c r="D27" s="48">
        <v>1671</v>
      </c>
      <c r="E27" s="48">
        <v>1552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3362</v>
      </c>
      <c r="D28" s="48">
        <v>1760</v>
      </c>
      <c r="E28" s="48">
        <v>1602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3360</v>
      </c>
      <c r="D29" s="48">
        <v>1721</v>
      </c>
      <c r="E29" s="48">
        <v>1639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2990</v>
      </c>
      <c r="D30" s="48">
        <v>1587</v>
      </c>
      <c r="E30" s="48">
        <v>1403</v>
      </c>
    </row>
    <row r="31" spans="1:5" ht="14.1" customHeight="1" x14ac:dyDescent="0.25">
      <c r="A31" s="44" t="s">
        <v>36</v>
      </c>
      <c r="B31" s="49"/>
      <c r="C31" s="48">
        <f>SUM(C26:C30)</f>
        <v>16141</v>
      </c>
      <c r="D31" s="48">
        <f>SUM(D26:D30)</f>
        <v>8410</v>
      </c>
      <c r="E31" s="48">
        <f>SUM(E26:E30)</f>
        <v>7731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2807</v>
      </c>
      <c r="D32" s="48">
        <v>1535</v>
      </c>
      <c r="E32" s="48">
        <v>1272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2604</v>
      </c>
      <c r="D33" s="48">
        <v>1389</v>
      </c>
      <c r="E33" s="48">
        <v>1215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2484</v>
      </c>
      <c r="D34" s="48">
        <v>1309</v>
      </c>
      <c r="E34" s="48">
        <v>1175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2331</v>
      </c>
      <c r="D35" s="48">
        <v>1252</v>
      </c>
      <c r="E35" s="48">
        <v>1079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2471</v>
      </c>
      <c r="D36" s="48">
        <v>1328</v>
      </c>
      <c r="E36" s="48">
        <v>1143</v>
      </c>
    </row>
    <row r="37" spans="1:5" ht="14.1" customHeight="1" x14ac:dyDescent="0.25">
      <c r="A37" s="44" t="s">
        <v>36</v>
      </c>
      <c r="B37" s="49"/>
      <c r="C37" s="48">
        <f>SUM(C32:C36)</f>
        <v>12697</v>
      </c>
      <c r="D37" s="48">
        <f>SUM(D32:D36)</f>
        <v>6813</v>
      </c>
      <c r="E37" s="48">
        <f>SUM(E32:E36)</f>
        <v>5884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2335</v>
      </c>
      <c r="D38" s="48">
        <v>1226</v>
      </c>
      <c r="E38" s="48">
        <v>1109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2511</v>
      </c>
      <c r="D39" s="48">
        <v>1340</v>
      </c>
      <c r="E39" s="48">
        <v>1171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2349</v>
      </c>
      <c r="D40" s="48">
        <v>1216</v>
      </c>
      <c r="E40" s="48">
        <v>1133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2376</v>
      </c>
      <c r="D41" s="48">
        <v>1228</v>
      </c>
      <c r="E41" s="48">
        <v>1148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2326</v>
      </c>
      <c r="D42" s="48">
        <v>1149</v>
      </c>
      <c r="E42" s="48">
        <v>1177</v>
      </c>
    </row>
    <row r="43" spans="1:5" ht="14.1" customHeight="1" x14ac:dyDescent="0.25">
      <c r="A43" s="44" t="s">
        <v>36</v>
      </c>
      <c r="B43" s="49"/>
      <c r="C43" s="48">
        <f>SUM(C38:C42)</f>
        <v>11897</v>
      </c>
      <c r="D43" s="48">
        <f>SUM(D38:D42)</f>
        <v>6159</v>
      </c>
      <c r="E43" s="48">
        <f>SUM(E38:E42)</f>
        <v>5738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2338</v>
      </c>
      <c r="D44" s="48">
        <v>1179</v>
      </c>
      <c r="E44" s="48">
        <v>1159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2462</v>
      </c>
      <c r="D45" s="48">
        <v>1221</v>
      </c>
      <c r="E45" s="48">
        <v>1241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2582</v>
      </c>
      <c r="D46" s="48">
        <v>1237</v>
      </c>
      <c r="E46" s="48">
        <v>1345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2701</v>
      </c>
      <c r="D47" s="48">
        <v>1276</v>
      </c>
      <c r="E47" s="48">
        <v>1425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2805</v>
      </c>
      <c r="D48" s="48">
        <v>1287</v>
      </c>
      <c r="E48" s="48">
        <v>1518</v>
      </c>
    </row>
    <row r="49" spans="1:5" ht="14.1" customHeight="1" x14ac:dyDescent="0.2">
      <c r="A49" s="44" t="s">
        <v>36</v>
      </c>
      <c r="B49" s="49"/>
      <c r="C49" s="48">
        <f>SUM(C44:C48)</f>
        <v>12888</v>
      </c>
      <c r="D49" s="48">
        <f>SUM(D44:D48)</f>
        <v>6200</v>
      </c>
      <c r="E49" s="48">
        <f>SUM(E44:E48)</f>
        <v>6688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2677</v>
      </c>
      <c r="D50" s="48">
        <v>1313</v>
      </c>
      <c r="E50" s="48">
        <v>1364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2807</v>
      </c>
      <c r="D51" s="48">
        <v>1360</v>
      </c>
      <c r="E51" s="48">
        <v>1447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2729</v>
      </c>
      <c r="D52" s="48">
        <v>1332</v>
      </c>
      <c r="E52" s="48">
        <v>1397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2919</v>
      </c>
      <c r="D53" s="48">
        <v>1403</v>
      </c>
      <c r="E53" s="48">
        <v>1516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2930</v>
      </c>
      <c r="D54" s="48">
        <v>1433</v>
      </c>
      <c r="E54" s="48">
        <v>1497</v>
      </c>
    </row>
    <row r="55" spans="1:5" ht="14.1" customHeight="1" x14ac:dyDescent="0.2">
      <c r="A55" s="43" t="s">
        <v>36</v>
      </c>
      <c r="B55" s="49"/>
      <c r="C55" s="48">
        <f>SUM(C50:C54)</f>
        <v>14062</v>
      </c>
      <c r="D55" s="48">
        <f>SUM(D50:D54)</f>
        <v>6841</v>
      </c>
      <c r="E55" s="48">
        <f>SUM(E50:E54)</f>
        <v>7221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2882</v>
      </c>
      <c r="D56" s="48">
        <v>1413</v>
      </c>
      <c r="E56" s="48">
        <v>1469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3156</v>
      </c>
      <c r="D57" s="48">
        <v>1518</v>
      </c>
      <c r="E57" s="48">
        <v>1638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3481</v>
      </c>
      <c r="D58" s="48">
        <v>1698</v>
      </c>
      <c r="E58" s="48">
        <v>1783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3832</v>
      </c>
      <c r="D59" s="48">
        <v>1905</v>
      </c>
      <c r="E59" s="48">
        <v>1927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4066</v>
      </c>
      <c r="D60" s="48">
        <v>1970</v>
      </c>
      <c r="E60" s="48">
        <v>2096</v>
      </c>
    </row>
    <row r="61" spans="1:5" ht="14.1" customHeight="1" x14ac:dyDescent="0.2">
      <c r="A61" s="44" t="s">
        <v>36</v>
      </c>
      <c r="B61" s="49"/>
      <c r="C61" s="48">
        <f>SUM(C56:C60)</f>
        <v>17417</v>
      </c>
      <c r="D61" s="48">
        <f>SUM(D56:D60)</f>
        <v>8504</v>
      </c>
      <c r="E61" s="48">
        <f>SUM(E56:E60)</f>
        <v>8913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4680</v>
      </c>
      <c r="D62" s="48">
        <v>2329</v>
      </c>
      <c r="E62" s="48">
        <v>2351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5004</v>
      </c>
      <c r="D63" s="48">
        <v>2473</v>
      </c>
      <c r="E63" s="48">
        <v>2531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5111</v>
      </c>
      <c r="D64" s="48">
        <v>2551</v>
      </c>
      <c r="E64" s="48">
        <v>2560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5281</v>
      </c>
      <c r="D65" s="48">
        <v>2643</v>
      </c>
      <c r="E65" s="48">
        <v>2638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5072</v>
      </c>
      <c r="D66" s="48">
        <v>2449</v>
      </c>
      <c r="E66" s="48">
        <v>2623</v>
      </c>
    </row>
    <row r="67" spans="1:5" ht="14.1" customHeight="1" x14ac:dyDescent="0.2">
      <c r="A67" s="44" t="s">
        <v>36</v>
      </c>
      <c r="B67" s="49"/>
      <c r="C67" s="48">
        <f>SUM(C62:C66)</f>
        <v>25148</v>
      </c>
      <c r="D67" s="48">
        <f>SUM(D62:D66)</f>
        <v>12445</v>
      </c>
      <c r="E67" s="48">
        <f>SUM(E62:E66)</f>
        <v>12703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5202</v>
      </c>
      <c r="D68" s="48">
        <v>2594</v>
      </c>
      <c r="E68" s="48">
        <v>2608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5027</v>
      </c>
      <c r="D69" s="48">
        <v>2474</v>
      </c>
      <c r="E69" s="48">
        <v>2553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4691</v>
      </c>
      <c r="D70" s="48">
        <v>2312</v>
      </c>
      <c r="E70" s="48">
        <v>2379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4680</v>
      </c>
      <c r="D71" s="48">
        <v>2351</v>
      </c>
      <c r="E71" s="48">
        <v>2329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4367</v>
      </c>
      <c r="D72" s="48">
        <v>2151</v>
      </c>
      <c r="E72" s="48">
        <v>2216</v>
      </c>
    </row>
    <row r="73" spans="1:5" ht="14.1" customHeight="1" x14ac:dyDescent="0.2">
      <c r="A73" s="44" t="s">
        <v>36</v>
      </c>
      <c r="B73" s="49"/>
      <c r="C73" s="48">
        <f>SUM(C68:C72)</f>
        <v>23967</v>
      </c>
      <c r="D73" s="48">
        <f>SUM(D68:D72)</f>
        <v>11882</v>
      </c>
      <c r="E73" s="48">
        <f>SUM(E68:E72)</f>
        <v>12085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4217</v>
      </c>
      <c r="D74" s="48">
        <v>2101</v>
      </c>
      <c r="E74" s="48">
        <v>2116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3957</v>
      </c>
      <c r="D75" s="48">
        <v>1958</v>
      </c>
      <c r="E75" s="48">
        <v>1999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3845</v>
      </c>
      <c r="D76" s="48">
        <v>1891</v>
      </c>
      <c r="E76" s="48">
        <v>1954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3604</v>
      </c>
      <c r="D77" s="48">
        <v>1763</v>
      </c>
      <c r="E77" s="48">
        <v>1841</v>
      </c>
    </row>
    <row r="78" spans="1:5" x14ac:dyDescent="0.2">
      <c r="A78" s="37" t="s">
        <v>91</v>
      </c>
      <c r="B78" s="47">
        <f>$B$8-59</f>
        <v>1955</v>
      </c>
      <c r="C78" s="48">
        <v>3643</v>
      </c>
      <c r="D78" s="48">
        <v>1802</v>
      </c>
      <c r="E78" s="48">
        <v>1841</v>
      </c>
    </row>
    <row r="79" spans="1:5" x14ac:dyDescent="0.2">
      <c r="A79" s="44" t="s">
        <v>36</v>
      </c>
      <c r="B79" s="49"/>
      <c r="C79" s="48">
        <f>SUM(C74:C78)</f>
        <v>19266</v>
      </c>
      <c r="D79" s="48">
        <f>SUM(D74:D78)</f>
        <v>9515</v>
      </c>
      <c r="E79" s="48">
        <f>SUM(E74:E78)</f>
        <v>9751</v>
      </c>
    </row>
    <row r="80" spans="1:5" x14ac:dyDescent="0.2">
      <c r="A80" s="37" t="s">
        <v>92</v>
      </c>
      <c r="B80" s="47">
        <f>$B$8-60</f>
        <v>1954</v>
      </c>
      <c r="C80" s="48">
        <v>3627</v>
      </c>
      <c r="D80" s="48">
        <v>1757</v>
      </c>
      <c r="E80" s="48">
        <v>1870</v>
      </c>
    </row>
    <row r="81" spans="1:5" x14ac:dyDescent="0.2">
      <c r="A81" s="37" t="s">
        <v>93</v>
      </c>
      <c r="B81" s="47">
        <f>$B$8-61</f>
        <v>1953</v>
      </c>
      <c r="C81" s="48">
        <v>3522</v>
      </c>
      <c r="D81" s="48">
        <v>1737</v>
      </c>
      <c r="E81" s="48">
        <v>1785</v>
      </c>
    </row>
    <row r="82" spans="1:5" x14ac:dyDescent="0.2">
      <c r="A82" s="37" t="s">
        <v>94</v>
      </c>
      <c r="B82" s="47">
        <f>$B$8-62</f>
        <v>1952</v>
      </c>
      <c r="C82" s="48">
        <v>3359</v>
      </c>
      <c r="D82" s="48">
        <v>1677</v>
      </c>
      <c r="E82" s="48">
        <v>1682</v>
      </c>
    </row>
    <row r="83" spans="1:5" x14ac:dyDescent="0.2">
      <c r="A83" s="37" t="s">
        <v>95</v>
      </c>
      <c r="B83" s="47">
        <f>$B$8-63</f>
        <v>1951</v>
      </c>
      <c r="C83" s="48">
        <v>3476</v>
      </c>
      <c r="D83" s="48">
        <v>1718</v>
      </c>
      <c r="E83" s="48">
        <v>1758</v>
      </c>
    </row>
    <row r="84" spans="1:5" x14ac:dyDescent="0.2">
      <c r="A84" s="37" t="s">
        <v>96</v>
      </c>
      <c r="B84" s="47">
        <f>$B$8-64</f>
        <v>1950</v>
      </c>
      <c r="C84" s="48">
        <v>3443</v>
      </c>
      <c r="D84" s="48">
        <v>1713</v>
      </c>
      <c r="E84" s="48">
        <v>1730</v>
      </c>
    </row>
    <row r="85" spans="1:5" x14ac:dyDescent="0.2">
      <c r="A85" s="44" t="s">
        <v>36</v>
      </c>
      <c r="B85" s="49"/>
      <c r="C85" s="48">
        <f>SUM(C80:C84)</f>
        <v>17427</v>
      </c>
      <c r="D85" s="48">
        <f>SUM(D80:D84)</f>
        <v>8602</v>
      </c>
      <c r="E85" s="48">
        <f>SUM(E80:E84)</f>
        <v>8825</v>
      </c>
    </row>
    <row r="86" spans="1:5" x14ac:dyDescent="0.2">
      <c r="A86" s="37" t="s">
        <v>97</v>
      </c>
      <c r="B86" s="47">
        <f>$B$8-65</f>
        <v>1949</v>
      </c>
      <c r="C86" s="48">
        <v>3530</v>
      </c>
      <c r="D86" s="48">
        <v>1724</v>
      </c>
      <c r="E86" s="48">
        <v>1806</v>
      </c>
    </row>
    <row r="87" spans="1:5" x14ac:dyDescent="0.2">
      <c r="A87" s="37" t="s">
        <v>98</v>
      </c>
      <c r="B87" s="47">
        <f>$B$8-66</f>
        <v>1948</v>
      </c>
      <c r="C87" s="48">
        <v>3412</v>
      </c>
      <c r="D87" s="48">
        <v>1679</v>
      </c>
      <c r="E87" s="48">
        <v>1733</v>
      </c>
    </row>
    <row r="88" spans="1:5" x14ac:dyDescent="0.2">
      <c r="A88" s="37" t="s">
        <v>99</v>
      </c>
      <c r="B88" s="47">
        <f>$B$8-67</f>
        <v>1947</v>
      </c>
      <c r="C88" s="48">
        <v>3127</v>
      </c>
      <c r="D88" s="48">
        <v>1533</v>
      </c>
      <c r="E88" s="48">
        <v>1594</v>
      </c>
    </row>
    <row r="89" spans="1:5" x14ac:dyDescent="0.2">
      <c r="A89" s="37" t="s">
        <v>100</v>
      </c>
      <c r="B89" s="47">
        <f>$B$8-68</f>
        <v>1946</v>
      </c>
      <c r="C89" s="48">
        <v>2779</v>
      </c>
      <c r="D89" s="48">
        <v>1340</v>
      </c>
      <c r="E89" s="48">
        <v>1439</v>
      </c>
    </row>
    <row r="90" spans="1:5" x14ac:dyDescent="0.2">
      <c r="A90" s="37" t="s">
        <v>101</v>
      </c>
      <c r="B90" s="47">
        <f>$B$8-69</f>
        <v>1945</v>
      </c>
      <c r="C90" s="48">
        <v>2353</v>
      </c>
      <c r="D90" s="48">
        <v>1128</v>
      </c>
      <c r="E90" s="48">
        <v>1225</v>
      </c>
    </row>
    <row r="91" spans="1:5" x14ac:dyDescent="0.2">
      <c r="A91" s="44" t="s">
        <v>36</v>
      </c>
      <c r="B91" s="49"/>
      <c r="C91" s="48">
        <f>SUM(C86:C90)</f>
        <v>15201</v>
      </c>
      <c r="D91" s="48">
        <f>SUM(D86:D90)</f>
        <v>7404</v>
      </c>
      <c r="E91" s="48">
        <f>SUM(E86:E90)</f>
        <v>7797</v>
      </c>
    </row>
    <row r="92" spans="1:5" x14ac:dyDescent="0.2">
      <c r="A92" s="37" t="s">
        <v>102</v>
      </c>
      <c r="B92" s="47">
        <f>$B$8-70</f>
        <v>1944</v>
      </c>
      <c r="C92" s="48">
        <v>3087</v>
      </c>
      <c r="D92" s="48">
        <v>1519</v>
      </c>
      <c r="E92" s="48">
        <v>1568</v>
      </c>
    </row>
    <row r="93" spans="1:5" x14ac:dyDescent="0.2">
      <c r="A93" s="37" t="s">
        <v>103</v>
      </c>
      <c r="B93" s="47">
        <f>$B$8-71</f>
        <v>1943</v>
      </c>
      <c r="C93" s="48">
        <v>3202</v>
      </c>
      <c r="D93" s="48">
        <v>1538</v>
      </c>
      <c r="E93" s="48">
        <v>1664</v>
      </c>
    </row>
    <row r="94" spans="1:5" x14ac:dyDescent="0.2">
      <c r="A94" s="37" t="s">
        <v>104</v>
      </c>
      <c r="B94" s="47">
        <f>$B$8-72</f>
        <v>1942</v>
      </c>
      <c r="C94" s="48">
        <v>3007</v>
      </c>
      <c r="D94" s="48">
        <v>1505</v>
      </c>
      <c r="E94" s="48">
        <v>1502</v>
      </c>
    </row>
    <row r="95" spans="1:5" x14ac:dyDescent="0.2">
      <c r="A95" s="37" t="s">
        <v>105</v>
      </c>
      <c r="B95" s="47">
        <f>$B$8-73</f>
        <v>1941</v>
      </c>
      <c r="C95" s="48">
        <v>3715</v>
      </c>
      <c r="D95" s="48">
        <v>1753</v>
      </c>
      <c r="E95" s="48">
        <v>1962</v>
      </c>
    </row>
    <row r="96" spans="1:5" x14ac:dyDescent="0.2">
      <c r="A96" s="37" t="s">
        <v>106</v>
      </c>
      <c r="B96" s="47">
        <f>$B$8-74</f>
        <v>1940</v>
      </c>
      <c r="C96" s="48">
        <v>3617</v>
      </c>
      <c r="D96" s="48">
        <v>1791</v>
      </c>
      <c r="E96" s="48">
        <v>1826</v>
      </c>
    </row>
    <row r="97" spans="1:5" x14ac:dyDescent="0.2">
      <c r="A97" s="44" t="s">
        <v>36</v>
      </c>
      <c r="B97" s="49"/>
      <c r="C97" s="48">
        <f>SUM(C92:C96)</f>
        <v>16628</v>
      </c>
      <c r="D97" s="48">
        <f>SUM(D92:D96)</f>
        <v>8106</v>
      </c>
      <c r="E97" s="48">
        <f>SUM(E92:E96)</f>
        <v>8522</v>
      </c>
    </row>
    <row r="98" spans="1:5" x14ac:dyDescent="0.2">
      <c r="A98" s="37" t="s">
        <v>107</v>
      </c>
      <c r="B98" s="47">
        <f>$B$8-75</f>
        <v>1939</v>
      </c>
      <c r="C98" s="48">
        <v>3468</v>
      </c>
      <c r="D98" s="48">
        <v>1591</v>
      </c>
      <c r="E98" s="48">
        <v>1877</v>
      </c>
    </row>
    <row r="99" spans="1:5" x14ac:dyDescent="0.2">
      <c r="A99" s="37" t="s">
        <v>108</v>
      </c>
      <c r="B99" s="47">
        <f>$B$8-76</f>
        <v>1938</v>
      </c>
      <c r="C99" s="48">
        <v>3281</v>
      </c>
      <c r="D99" s="48">
        <v>1557</v>
      </c>
      <c r="E99" s="48">
        <v>1724</v>
      </c>
    </row>
    <row r="100" spans="1:5" x14ac:dyDescent="0.2">
      <c r="A100" s="37" t="s">
        <v>109</v>
      </c>
      <c r="B100" s="47">
        <f>$B$8-77</f>
        <v>1937</v>
      </c>
      <c r="C100" s="48">
        <v>2927</v>
      </c>
      <c r="D100" s="48">
        <v>1394</v>
      </c>
      <c r="E100" s="48">
        <v>1533</v>
      </c>
    </row>
    <row r="101" spans="1:5" x14ac:dyDescent="0.2">
      <c r="A101" s="37" t="s">
        <v>110</v>
      </c>
      <c r="B101" s="47">
        <f>$B$8-78</f>
        <v>1936</v>
      </c>
      <c r="C101" s="48">
        <v>2660</v>
      </c>
      <c r="D101" s="48">
        <v>1248</v>
      </c>
      <c r="E101" s="48">
        <v>1412</v>
      </c>
    </row>
    <row r="102" spans="1:5" x14ac:dyDescent="0.2">
      <c r="A102" s="38" t="s">
        <v>111</v>
      </c>
      <c r="B102" s="47">
        <f>$B$8-79</f>
        <v>1935</v>
      </c>
      <c r="C102" s="48">
        <v>2510</v>
      </c>
      <c r="D102" s="48">
        <v>1136</v>
      </c>
      <c r="E102" s="48">
        <v>1374</v>
      </c>
    </row>
    <row r="103" spans="1:5" x14ac:dyDescent="0.2">
      <c r="A103" s="45" t="s">
        <v>36</v>
      </c>
      <c r="B103" s="50"/>
      <c r="C103" s="48">
        <f>SUM(C98:C102)</f>
        <v>14846</v>
      </c>
      <c r="D103" s="48">
        <f>SUM(D98:D102)</f>
        <v>6926</v>
      </c>
      <c r="E103" s="48">
        <f>SUM(E98:E102)</f>
        <v>7920</v>
      </c>
    </row>
    <row r="104" spans="1:5" x14ac:dyDescent="0.2">
      <c r="A104" s="38" t="s">
        <v>112</v>
      </c>
      <c r="B104" s="47">
        <f>$B$8-80</f>
        <v>1934</v>
      </c>
      <c r="C104" s="48">
        <v>1990</v>
      </c>
      <c r="D104" s="48">
        <v>876</v>
      </c>
      <c r="E104" s="48">
        <v>1114</v>
      </c>
    </row>
    <row r="105" spans="1:5" x14ac:dyDescent="0.2">
      <c r="A105" s="38" t="s">
        <v>123</v>
      </c>
      <c r="B105" s="47">
        <f>$B$8-81</f>
        <v>1933</v>
      </c>
      <c r="C105" s="48">
        <v>1512</v>
      </c>
      <c r="D105" s="48">
        <v>638</v>
      </c>
      <c r="E105" s="48">
        <v>874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1416</v>
      </c>
      <c r="D106" s="48">
        <v>551</v>
      </c>
      <c r="E106" s="48">
        <v>865</v>
      </c>
    </row>
    <row r="107" spans="1:5" x14ac:dyDescent="0.2">
      <c r="A107" s="38" t="s">
        <v>124</v>
      </c>
      <c r="B107" s="47">
        <f>$B$8-83</f>
        <v>1931</v>
      </c>
      <c r="C107" s="48">
        <v>1291</v>
      </c>
      <c r="D107" s="48">
        <v>505</v>
      </c>
      <c r="E107" s="48">
        <v>786</v>
      </c>
    </row>
    <row r="108" spans="1:5" x14ac:dyDescent="0.2">
      <c r="A108" s="38" t="s">
        <v>122</v>
      </c>
      <c r="B108" s="47">
        <f>$B$8-84</f>
        <v>1930</v>
      </c>
      <c r="C108" s="48">
        <v>1301</v>
      </c>
      <c r="D108" s="48">
        <v>467</v>
      </c>
      <c r="E108" s="48">
        <v>834</v>
      </c>
    </row>
    <row r="109" spans="1:5" x14ac:dyDescent="0.2">
      <c r="A109" s="45" t="s">
        <v>36</v>
      </c>
      <c r="B109" s="50"/>
      <c r="C109" s="48">
        <f>SUM(C104:C108)</f>
        <v>7510</v>
      </c>
      <c r="D109" s="48">
        <f>SUM(D104:D108)</f>
        <v>3037</v>
      </c>
      <c r="E109" s="48">
        <f>SUM(E104:E108)</f>
        <v>4473</v>
      </c>
    </row>
    <row r="110" spans="1:5" x14ac:dyDescent="0.2">
      <c r="A110" s="38" t="s">
        <v>113</v>
      </c>
      <c r="B110" s="47">
        <f>$B$8-85</f>
        <v>1929</v>
      </c>
      <c r="C110" s="48">
        <v>1124</v>
      </c>
      <c r="D110" s="48">
        <v>411</v>
      </c>
      <c r="E110" s="48">
        <v>713</v>
      </c>
    </row>
    <row r="111" spans="1:5" x14ac:dyDescent="0.2">
      <c r="A111" s="38" t="s">
        <v>114</v>
      </c>
      <c r="B111" s="47">
        <f>$B$8-86</f>
        <v>1928</v>
      </c>
      <c r="C111" s="48">
        <v>1049</v>
      </c>
      <c r="D111" s="48">
        <v>395</v>
      </c>
      <c r="E111" s="48">
        <v>654</v>
      </c>
    </row>
    <row r="112" spans="1:5" x14ac:dyDescent="0.2">
      <c r="A112" s="38" t="s">
        <v>115</v>
      </c>
      <c r="B112" s="47">
        <f>$B$8-87</f>
        <v>1927</v>
      </c>
      <c r="C112" s="48">
        <v>839</v>
      </c>
      <c r="D112" s="48">
        <v>273</v>
      </c>
      <c r="E112" s="48">
        <v>566</v>
      </c>
    </row>
    <row r="113" spans="1:5" x14ac:dyDescent="0.2">
      <c r="A113" s="38" t="s">
        <v>116</v>
      </c>
      <c r="B113" s="47">
        <f>$B$8-88</f>
        <v>1926</v>
      </c>
      <c r="C113" s="48">
        <v>781</v>
      </c>
      <c r="D113" s="48">
        <v>250</v>
      </c>
      <c r="E113" s="48">
        <v>531</v>
      </c>
    </row>
    <row r="114" spans="1:5" x14ac:dyDescent="0.2">
      <c r="A114" s="38" t="s">
        <v>117</v>
      </c>
      <c r="B114" s="47">
        <f>$B$8-89</f>
        <v>1925</v>
      </c>
      <c r="C114" s="48">
        <v>705</v>
      </c>
      <c r="D114" s="48">
        <v>192</v>
      </c>
      <c r="E114" s="48">
        <v>513</v>
      </c>
    </row>
    <row r="115" spans="1:5" x14ac:dyDescent="0.2">
      <c r="A115" s="45" t="s">
        <v>36</v>
      </c>
      <c r="B115" s="51"/>
      <c r="C115" s="48">
        <f>SUM(C110:C114)</f>
        <v>4498</v>
      </c>
      <c r="D115" s="48">
        <f>SUM(D110:D114)</f>
        <v>1521</v>
      </c>
      <c r="E115" s="48">
        <f>SUM(E110:E114)</f>
        <v>2977</v>
      </c>
    </row>
    <row r="116" spans="1:5" x14ac:dyDescent="0.2">
      <c r="A116" s="38" t="s">
        <v>118</v>
      </c>
      <c r="B116" s="47">
        <f>$B$8-90</f>
        <v>1924</v>
      </c>
      <c r="C116" s="48">
        <v>2268</v>
      </c>
      <c r="D116" s="48">
        <v>541</v>
      </c>
      <c r="E116" s="48">
        <v>1727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268628</v>
      </c>
      <c r="D118" s="53">
        <v>131770</v>
      </c>
      <c r="E118" s="53">
        <v>136858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136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1439</v>
      </c>
      <c r="D8" s="48">
        <v>718</v>
      </c>
      <c r="E8" s="48">
        <v>721</v>
      </c>
    </row>
    <row r="9" spans="1:8" ht="14.1" customHeight="1" x14ac:dyDescent="0.25">
      <c r="A9" s="36" t="s">
        <v>32</v>
      </c>
      <c r="B9" s="47">
        <f>$B$8-1</f>
        <v>2013</v>
      </c>
      <c r="C9" s="48">
        <v>1569</v>
      </c>
      <c r="D9" s="48">
        <v>789</v>
      </c>
      <c r="E9" s="48">
        <v>780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1579</v>
      </c>
      <c r="D10" s="48">
        <v>799</v>
      </c>
      <c r="E10" s="48">
        <v>780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1547</v>
      </c>
      <c r="D11" s="48">
        <v>816</v>
      </c>
      <c r="E11" s="48">
        <v>731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1667</v>
      </c>
      <c r="D12" s="48">
        <v>866</v>
      </c>
      <c r="E12" s="48">
        <v>801</v>
      </c>
    </row>
    <row r="13" spans="1:8" ht="14.1" customHeight="1" x14ac:dyDescent="0.25">
      <c r="A13" s="43" t="s">
        <v>36</v>
      </c>
      <c r="B13" s="47"/>
      <c r="C13" s="48">
        <f>SUM(C8:C12)</f>
        <v>7801</v>
      </c>
      <c r="D13" s="48">
        <f>SUM(D8:D12)</f>
        <v>3988</v>
      </c>
      <c r="E13" s="48">
        <f>SUM(E8:E12)</f>
        <v>3813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1741</v>
      </c>
      <c r="D14" s="48">
        <v>907</v>
      </c>
      <c r="E14" s="48">
        <v>834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1714</v>
      </c>
      <c r="D15" s="48">
        <v>890</v>
      </c>
      <c r="E15" s="48">
        <v>824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1724</v>
      </c>
      <c r="D16" s="48">
        <v>931</v>
      </c>
      <c r="E16" s="48">
        <v>793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1778</v>
      </c>
      <c r="D17" s="48">
        <v>937</v>
      </c>
      <c r="E17" s="48">
        <v>841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1783</v>
      </c>
      <c r="D18" s="48">
        <v>907</v>
      </c>
      <c r="E18" s="48">
        <v>876</v>
      </c>
    </row>
    <row r="19" spans="1:5" ht="14.1" customHeight="1" x14ac:dyDescent="0.25">
      <c r="A19" s="44" t="s">
        <v>36</v>
      </c>
      <c r="B19" s="49"/>
      <c r="C19" s="48">
        <f>SUM(C14:C18)</f>
        <v>8740</v>
      </c>
      <c r="D19" s="48">
        <f>SUM(D14:D18)</f>
        <v>4572</v>
      </c>
      <c r="E19" s="48">
        <f>SUM(E14:E18)</f>
        <v>4168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1904</v>
      </c>
      <c r="D20" s="48">
        <v>970</v>
      </c>
      <c r="E20" s="48">
        <v>934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1906</v>
      </c>
      <c r="D21" s="48">
        <v>976</v>
      </c>
      <c r="E21" s="48">
        <v>930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2017</v>
      </c>
      <c r="D22" s="48">
        <v>1004</v>
      </c>
      <c r="E22" s="48">
        <v>1013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2051</v>
      </c>
      <c r="D23" s="48">
        <v>1062</v>
      </c>
      <c r="E23" s="48">
        <v>989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2280</v>
      </c>
      <c r="D24" s="48">
        <v>1164</v>
      </c>
      <c r="E24" s="48">
        <v>1116</v>
      </c>
    </row>
    <row r="25" spans="1:5" ht="14.1" customHeight="1" x14ac:dyDescent="0.25">
      <c r="A25" s="44" t="s">
        <v>36</v>
      </c>
      <c r="B25" s="49"/>
      <c r="C25" s="48">
        <f>SUM(C20:C24)</f>
        <v>10158</v>
      </c>
      <c r="D25" s="48">
        <f>SUM(D20:D24)</f>
        <v>5176</v>
      </c>
      <c r="E25" s="48">
        <f>SUM(E20:E24)</f>
        <v>4982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2394</v>
      </c>
      <c r="D26" s="48">
        <v>1246</v>
      </c>
      <c r="E26" s="48">
        <v>1148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2323</v>
      </c>
      <c r="D27" s="48">
        <v>1216</v>
      </c>
      <c r="E27" s="48">
        <v>1107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2522</v>
      </c>
      <c r="D28" s="48">
        <v>1313</v>
      </c>
      <c r="E28" s="48">
        <v>1209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2368</v>
      </c>
      <c r="D29" s="48">
        <v>1232</v>
      </c>
      <c r="E29" s="48">
        <v>1136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2167</v>
      </c>
      <c r="D30" s="48">
        <v>1086</v>
      </c>
      <c r="E30" s="48">
        <v>1081</v>
      </c>
    </row>
    <row r="31" spans="1:5" ht="14.1" customHeight="1" x14ac:dyDescent="0.25">
      <c r="A31" s="44" t="s">
        <v>36</v>
      </c>
      <c r="B31" s="49"/>
      <c r="C31" s="48">
        <f>SUM(C26:C30)</f>
        <v>11774</v>
      </c>
      <c r="D31" s="48">
        <f>SUM(D26:D30)</f>
        <v>6093</v>
      </c>
      <c r="E31" s="48">
        <f>SUM(E26:E30)</f>
        <v>5681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2035</v>
      </c>
      <c r="D32" s="48">
        <v>1063</v>
      </c>
      <c r="E32" s="48">
        <v>972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2001</v>
      </c>
      <c r="D33" s="48">
        <v>1064</v>
      </c>
      <c r="E33" s="48">
        <v>937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1874</v>
      </c>
      <c r="D34" s="48">
        <v>1001</v>
      </c>
      <c r="E34" s="48">
        <v>873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1879</v>
      </c>
      <c r="D35" s="48">
        <v>1004</v>
      </c>
      <c r="E35" s="48">
        <v>875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1900</v>
      </c>
      <c r="D36" s="48">
        <v>1005</v>
      </c>
      <c r="E36" s="48">
        <v>895</v>
      </c>
    </row>
    <row r="37" spans="1:5" ht="14.1" customHeight="1" x14ac:dyDescent="0.25">
      <c r="A37" s="44" t="s">
        <v>36</v>
      </c>
      <c r="B37" s="49"/>
      <c r="C37" s="48">
        <f>SUM(C32:C36)</f>
        <v>9689</v>
      </c>
      <c r="D37" s="48">
        <f>SUM(D32:D36)</f>
        <v>5137</v>
      </c>
      <c r="E37" s="48">
        <f>SUM(E32:E36)</f>
        <v>4552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1756</v>
      </c>
      <c r="D38" s="48">
        <v>889</v>
      </c>
      <c r="E38" s="48">
        <v>867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1894</v>
      </c>
      <c r="D39" s="48">
        <v>1015</v>
      </c>
      <c r="E39" s="48">
        <v>879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1818</v>
      </c>
      <c r="D40" s="48">
        <v>976</v>
      </c>
      <c r="E40" s="48">
        <v>842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1811</v>
      </c>
      <c r="D41" s="48">
        <v>923</v>
      </c>
      <c r="E41" s="48">
        <v>888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1760</v>
      </c>
      <c r="D42" s="48">
        <v>892</v>
      </c>
      <c r="E42" s="48">
        <v>868</v>
      </c>
    </row>
    <row r="43" spans="1:5" ht="14.1" customHeight="1" x14ac:dyDescent="0.25">
      <c r="A43" s="44" t="s">
        <v>36</v>
      </c>
      <c r="B43" s="49"/>
      <c r="C43" s="48">
        <f>SUM(C38:C42)</f>
        <v>9039</v>
      </c>
      <c r="D43" s="48">
        <f>SUM(D38:D42)</f>
        <v>4695</v>
      </c>
      <c r="E43" s="48">
        <f>SUM(E38:E42)</f>
        <v>4344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1754</v>
      </c>
      <c r="D44" s="48">
        <v>866</v>
      </c>
      <c r="E44" s="48">
        <v>888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1748</v>
      </c>
      <c r="D45" s="48">
        <v>900</v>
      </c>
      <c r="E45" s="48">
        <v>848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1899</v>
      </c>
      <c r="D46" s="48">
        <v>939</v>
      </c>
      <c r="E46" s="48">
        <v>960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1888</v>
      </c>
      <c r="D47" s="48">
        <v>911</v>
      </c>
      <c r="E47" s="48">
        <v>977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2066</v>
      </c>
      <c r="D48" s="48">
        <v>1027</v>
      </c>
      <c r="E48" s="48">
        <v>1039</v>
      </c>
    </row>
    <row r="49" spans="1:5" ht="14.1" customHeight="1" x14ac:dyDescent="0.2">
      <c r="A49" s="44" t="s">
        <v>36</v>
      </c>
      <c r="B49" s="49"/>
      <c r="C49" s="48">
        <f>SUM(C44:C48)</f>
        <v>9355</v>
      </c>
      <c r="D49" s="48">
        <f>SUM(D44:D48)</f>
        <v>4643</v>
      </c>
      <c r="E49" s="48">
        <f>SUM(E44:E48)</f>
        <v>4712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1972</v>
      </c>
      <c r="D50" s="48">
        <v>972</v>
      </c>
      <c r="E50" s="48">
        <v>1000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2040</v>
      </c>
      <c r="D51" s="48">
        <v>1008</v>
      </c>
      <c r="E51" s="48">
        <v>1032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1998</v>
      </c>
      <c r="D52" s="48">
        <v>984</v>
      </c>
      <c r="E52" s="48">
        <v>1014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2152</v>
      </c>
      <c r="D53" s="48">
        <v>1030</v>
      </c>
      <c r="E53" s="48">
        <v>1122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1984</v>
      </c>
      <c r="D54" s="48">
        <v>971</v>
      </c>
      <c r="E54" s="48">
        <v>1013</v>
      </c>
    </row>
    <row r="55" spans="1:5" ht="14.1" customHeight="1" x14ac:dyDescent="0.2">
      <c r="A55" s="43" t="s">
        <v>36</v>
      </c>
      <c r="B55" s="49"/>
      <c r="C55" s="48">
        <f>SUM(C50:C54)</f>
        <v>10146</v>
      </c>
      <c r="D55" s="48">
        <f>SUM(D50:D54)</f>
        <v>4965</v>
      </c>
      <c r="E55" s="48">
        <f>SUM(E50:E54)</f>
        <v>5181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2098</v>
      </c>
      <c r="D56" s="48">
        <v>1032</v>
      </c>
      <c r="E56" s="48">
        <v>1066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2190</v>
      </c>
      <c r="D57" s="48">
        <v>1097</v>
      </c>
      <c r="E57" s="48">
        <v>1093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2365</v>
      </c>
      <c r="D58" s="48">
        <v>1153</v>
      </c>
      <c r="E58" s="48">
        <v>1212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2717</v>
      </c>
      <c r="D59" s="48">
        <v>1334</v>
      </c>
      <c r="E59" s="48">
        <v>1383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2898</v>
      </c>
      <c r="D60" s="48">
        <v>1447</v>
      </c>
      <c r="E60" s="48">
        <v>1451</v>
      </c>
    </row>
    <row r="61" spans="1:5" ht="14.1" customHeight="1" x14ac:dyDescent="0.2">
      <c r="A61" s="44" t="s">
        <v>36</v>
      </c>
      <c r="B61" s="49"/>
      <c r="C61" s="48">
        <f>SUM(C56:C60)</f>
        <v>12268</v>
      </c>
      <c r="D61" s="48">
        <f>SUM(D56:D60)</f>
        <v>6063</v>
      </c>
      <c r="E61" s="48">
        <f>SUM(E56:E60)</f>
        <v>6205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3311</v>
      </c>
      <c r="D62" s="48">
        <v>1680</v>
      </c>
      <c r="E62" s="48">
        <v>1631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3561</v>
      </c>
      <c r="D63" s="48">
        <v>1724</v>
      </c>
      <c r="E63" s="48">
        <v>1837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3618</v>
      </c>
      <c r="D64" s="48">
        <v>1816</v>
      </c>
      <c r="E64" s="48">
        <v>1802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3748</v>
      </c>
      <c r="D65" s="48">
        <v>1921</v>
      </c>
      <c r="E65" s="48">
        <v>1827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3514</v>
      </c>
      <c r="D66" s="48">
        <v>1747</v>
      </c>
      <c r="E66" s="48">
        <v>1767</v>
      </c>
    </row>
    <row r="67" spans="1:5" ht="14.1" customHeight="1" x14ac:dyDescent="0.2">
      <c r="A67" s="44" t="s">
        <v>36</v>
      </c>
      <c r="B67" s="49"/>
      <c r="C67" s="48">
        <f>SUM(C62:C66)</f>
        <v>17752</v>
      </c>
      <c r="D67" s="48">
        <f>SUM(D62:D66)</f>
        <v>8888</v>
      </c>
      <c r="E67" s="48">
        <f>SUM(E62:E66)</f>
        <v>8864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3651</v>
      </c>
      <c r="D68" s="48">
        <v>1802</v>
      </c>
      <c r="E68" s="48">
        <v>1849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3545</v>
      </c>
      <c r="D69" s="48">
        <v>1774</v>
      </c>
      <c r="E69" s="48">
        <v>1771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3393</v>
      </c>
      <c r="D70" s="48">
        <v>1740</v>
      </c>
      <c r="E70" s="48">
        <v>1653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3349</v>
      </c>
      <c r="D71" s="48">
        <v>1676</v>
      </c>
      <c r="E71" s="48">
        <v>1673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3126</v>
      </c>
      <c r="D72" s="48">
        <v>1556</v>
      </c>
      <c r="E72" s="48">
        <v>1570</v>
      </c>
    </row>
    <row r="73" spans="1:5" ht="14.1" customHeight="1" x14ac:dyDescent="0.2">
      <c r="A73" s="44" t="s">
        <v>36</v>
      </c>
      <c r="B73" s="49"/>
      <c r="C73" s="48">
        <f>SUM(C68:C72)</f>
        <v>17064</v>
      </c>
      <c r="D73" s="48">
        <f>SUM(D68:D72)</f>
        <v>8548</v>
      </c>
      <c r="E73" s="48">
        <f>SUM(E68:E72)</f>
        <v>8516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2978</v>
      </c>
      <c r="D74" s="48">
        <v>1498</v>
      </c>
      <c r="E74" s="48">
        <v>1480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2865</v>
      </c>
      <c r="D75" s="48">
        <v>1434</v>
      </c>
      <c r="E75" s="48">
        <v>1431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2788</v>
      </c>
      <c r="D76" s="48">
        <v>1375</v>
      </c>
      <c r="E76" s="48">
        <v>1413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2742</v>
      </c>
      <c r="D77" s="48">
        <v>1361</v>
      </c>
      <c r="E77" s="48">
        <v>1381</v>
      </c>
    </row>
    <row r="78" spans="1:5" x14ac:dyDescent="0.2">
      <c r="A78" s="37" t="s">
        <v>91</v>
      </c>
      <c r="B78" s="47">
        <f>$B$8-59</f>
        <v>1955</v>
      </c>
      <c r="C78" s="48">
        <v>2560</v>
      </c>
      <c r="D78" s="48">
        <v>1274</v>
      </c>
      <c r="E78" s="48">
        <v>1286</v>
      </c>
    </row>
    <row r="79" spans="1:5" x14ac:dyDescent="0.2">
      <c r="A79" s="44" t="s">
        <v>36</v>
      </c>
      <c r="B79" s="49"/>
      <c r="C79" s="48">
        <f>SUM(C74:C78)</f>
        <v>13933</v>
      </c>
      <c r="D79" s="48">
        <f>SUM(D74:D78)</f>
        <v>6942</v>
      </c>
      <c r="E79" s="48">
        <f>SUM(E74:E78)</f>
        <v>6991</v>
      </c>
    </row>
    <row r="80" spans="1:5" x14ac:dyDescent="0.2">
      <c r="A80" s="37" t="s">
        <v>92</v>
      </c>
      <c r="B80" s="47">
        <f>$B$8-60</f>
        <v>1954</v>
      </c>
      <c r="C80" s="48">
        <v>2598</v>
      </c>
      <c r="D80" s="48">
        <v>1263</v>
      </c>
      <c r="E80" s="48">
        <v>1335</v>
      </c>
    </row>
    <row r="81" spans="1:5" x14ac:dyDescent="0.2">
      <c r="A81" s="37" t="s">
        <v>93</v>
      </c>
      <c r="B81" s="47">
        <f>$B$8-61</f>
        <v>1953</v>
      </c>
      <c r="C81" s="48">
        <v>2580</v>
      </c>
      <c r="D81" s="48">
        <v>1294</v>
      </c>
      <c r="E81" s="48">
        <v>1286</v>
      </c>
    </row>
    <row r="82" spans="1:5" x14ac:dyDescent="0.2">
      <c r="A82" s="37" t="s">
        <v>94</v>
      </c>
      <c r="B82" s="47">
        <f>$B$8-62</f>
        <v>1952</v>
      </c>
      <c r="C82" s="48">
        <v>2484</v>
      </c>
      <c r="D82" s="48">
        <v>1221</v>
      </c>
      <c r="E82" s="48">
        <v>1263</v>
      </c>
    </row>
    <row r="83" spans="1:5" x14ac:dyDescent="0.2">
      <c r="A83" s="37" t="s">
        <v>95</v>
      </c>
      <c r="B83" s="47">
        <f>$B$8-63</f>
        <v>1951</v>
      </c>
      <c r="C83" s="48">
        <v>2574</v>
      </c>
      <c r="D83" s="48">
        <v>1295</v>
      </c>
      <c r="E83" s="48">
        <v>1279</v>
      </c>
    </row>
    <row r="84" spans="1:5" x14ac:dyDescent="0.2">
      <c r="A84" s="37" t="s">
        <v>96</v>
      </c>
      <c r="B84" s="47">
        <f>$B$8-64</f>
        <v>1950</v>
      </c>
      <c r="C84" s="48">
        <v>2598</v>
      </c>
      <c r="D84" s="48">
        <v>1245</v>
      </c>
      <c r="E84" s="48">
        <v>1353</v>
      </c>
    </row>
    <row r="85" spans="1:5" x14ac:dyDescent="0.2">
      <c r="A85" s="44" t="s">
        <v>36</v>
      </c>
      <c r="B85" s="49"/>
      <c r="C85" s="48">
        <f>SUM(C80:C84)</f>
        <v>12834</v>
      </c>
      <c r="D85" s="48">
        <f>SUM(D80:D84)</f>
        <v>6318</v>
      </c>
      <c r="E85" s="48">
        <f>SUM(E80:E84)</f>
        <v>6516</v>
      </c>
    </row>
    <row r="86" spans="1:5" x14ac:dyDescent="0.2">
      <c r="A86" s="37" t="s">
        <v>97</v>
      </c>
      <c r="B86" s="47">
        <f>$B$8-65</f>
        <v>1949</v>
      </c>
      <c r="C86" s="48">
        <v>2622</v>
      </c>
      <c r="D86" s="48">
        <v>1301</v>
      </c>
      <c r="E86" s="48">
        <v>1321</v>
      </c>
    </row>
    <row r="87" spans="1:5" x14ac:dyDescent="0.2">
      <c r="A87" s="37" t="s">
        <v>98</v>
      </c>
      <c r="B87" s="47">
        <f>$B$8-66</f>
        <v>1948</v>
      </c>
      <c r="C87" s="48">
        <v>2440</v>
      </c>
      <c r="D87" s="48">
        <v>1222</v>
      </c>
      <c r="E87" s="48">
        <v>1218</v>
      </c>
    </row>
    <row r="88" spans="1:5" x14ac:dyDescent="0.2">
      <c r="A88" s="37" t="s">
        <v>99</v>
      </c>
      <c r="B88" s="47">
        <f>$B$8-67</f>
        <v>1947</v>
      </c>
      <c r="C88" s="48">
        <v>2322</v>
      </c>
      <c r="D88" s="48">
        <v>1133</v>
      </c>
      <c r="E88" s="48">
        <v>1189</v>
      </c>
    </row>
    <row r="89" spans="1:5" x14ac:dyDescent="0.2">
      <c r="A89" s="37" t="s">
        <v>100</v>
      </c>
      <c r="B89" s="47">
        <f>$B$8-68</f>
        <v>1946</v>
      </c>
      <c r="C89" s="48">
        <v>2244</v>
      </c>
      <c r="D89" s="48">
        <v>1148</v>
      </c>
      <c r="E89" s="48">
        <v>1096</v>
      </c>
    </row>
    <row r="90" spans="1:5" x14ac:dyDescent="0.2">
      <c r="A90" s="37" t="s">
        <v>101</v>
      </c>
      <c r="B90" s="47">
        <f>$B$8-69</f>
        <v>1945</v>
      </c>
      <c r="C90" s="48">
        <v>1732</v>
      </c>
      <c r="D90" s="48">
        <v>841</v>
      </c>
      <c r="E90" s="48">
        <v>891</v>
      </c>
    </row>
    <row r="91" spans="1:5" x14ac:dyDescent="0.2">
      <c r="A91" s="44" t="s">
        <v>36</v>
      </c>
      <c r="B91" s="49"/>
      <c r="C91" s="48">
        <f>SUM(C86:C90)</f>
        <v>11360</v>
      </c>
      <c r="D91" s="48">
        <f>SUM(D86:D90)</f>
        <v>5645</v>
      </c>
      <c r="E91" s="48">
        <f>SUM(E86:E90)</f>
        <v>5715</v>
      </c>
    </row>
    <row r="92" spans="1:5" x14ac:dyDescent="0.2">
      <c r="A92" s="37" t="s">
        <v>102</v>
      </c>
      <c r="B92" s="47">
        <f>$B$8-70</f>
        <v>1944</v>
      </c>
      <c r="C92" s="48">
        <v>2281</v>
      </c>
      <c r="D92" s="48">
        <v>1099</v>
      </c>
      <c r="E92" s="48">
        <v>1182</v>
      </c>
    </row>
    <row r="93" spans="1:5" x14ac:dyDescent="0.2">
      <c r="A93" s="37" t="s">
        <v>103</v>
      </c>
      <c r="B93" s="47">
        <f>$B$8-71</f>
        <v>1943</v>
      </c>
      <c r="C93" s="48">
        <v>2323</v>
      </c>
      <c r="D93" s="48">
        <v>1192</v>
      </c>
      <c r="E93" s="48">
        <v>1131</v>
      </c>
    </row>
    <row r="94" spans="1:5" x14ac:dyDescent="0.2">
      <c r="A94" s="37" t="s">
        <v>104</v>
      </c>
      <c r="B94" s="47">
        <f>$B$8-72</f>
        <v>1942</v>
      </c>
      <c r="C94" s="48">
        <v>2189</v>
      </c>
      <c r="D94" s="48">
        <v>1080</v>
      </c>
      <c r="E94" s="48">
        <v>1109</v>
      </c>
    </row>
    <row r="95" spans="1:5" x14ac:dyDescent="0.2">
      <c r="A95" s="37" t="s">
        <v>105</v>
      </c>
      <c r="B95" s="47">
        <f>$B$8-73</f>
        <v>1941</v>
      </c>
      <c r="C95" s="48">
        <v>2653</v>
      </c>
      <c r="D95" s="48">
        <v>1315</v>
      </c>
      <c r="E95" s="48">
        <v>1338</v>
      </c>
    </row>
    <row r="96" spans="1:5" x14ac:dyDescent="0.2">
      <c r="A96" s="37" t="s">
        <v>106</v>
      </c>
      <c r="B96" s="47">
        <f>$B$8-74</f>
        <v>1940</v>
      </c>
      <c r="C96" s="48">
        <v>2668</v>
      </c>
      <c r="D96" s="48">
        <v>1301</v>
      </c>
      <c r="E96" s="48">
        <v>1367</v>
      </c>
    </row>
    <row r="97" spans="1:5" x14ac:dyDescent="0.2">
      <c r="A97" s="44" t="s">
        <v>36</v>
      </c>
      <c r="B97" s="49"/>
      <c r="C97" s="48">
        <f>SUM(C92:C96)</f>
        <v>12114</v>
      </c>
      <c r="D97" s="48">
        <f>SUM(D92:D96)</f>
        <v>5987</v>
      </c>
      <c r="E97" s="48">
        <f>SUM(E92:E96)</f>
        <v>6127</v>
      </c>
    </row>
    <row r="98" spans="1:5" x14ac:dyDescent="0.2">
      <c r="A98" s="37" t="s">
        <v>107</v>
      </c>
      <c r="B98" s="47">
        <f>$B$8-75</f>
        <v>1939</v>
      </c>
      <c r="C98" s="48">
        <v>2658</v>
      </c>
      <c r="D98" s="48">
        <v>1263</v>
      </c>
      <c r="E98" s="48">
        <v>1395</v>
      </c>
    </row>
    <row r="99" spans="1:5" x14ac:dyDescent="0.2">
      <c r="A99" s="37" t="s">
        <v>108</v>
      </c>
      <c r="B99" s="47">
        <f>$B$8-76</f>
        <v>1938</v>
      </c>
      <c r="C99" s="48">
        <v>2475</v>
      </c>
      <c r="D99" s="48">
        <v>1157</v>
      </c>
      <c r="E99" s="48">
        <v>1318</v>
      </c>
    </row>
    <row r="100" spans="1:5" x14ac:dyDescent="0.2">
      <c r="A100" s="37" t="s">
        <v>109</v>
      </c>
      <c r="B100" s="47">
        <f>$B$8-77</f>
        <v>1937</v>
      </c>
      <c r="C100" s="48">
        <v>2202</v>
      </c>
      <c r="D100" s="48">
        <v>1045</v>
      </c>
      <c r="E100" s="48">
        <v>1157</v>
      </c>
    </row>
    <row r="101" spans="1:5" x14ac:dyDescent="0.2">
      <c r="A101" s="37" t="s">
        <v>110</v>
      </c>
      <c r="B101" s="47">
        <f>$B$8-78</f>
        <v>1936</v>
      </c>
      <c r="C101" s="48">
        <v>1926</v>
      </c>
      <c r="D101" s="48">
        <v>882</v>
      </c>
      <c r="E101" s="48">
        <v>1044</v>
      </c>
    </row>
    <row r="102" spans="1:5" x14ac:dyDescent="0.2">
      <c r="A102" s="38" t="s">
        <v>111</v>
      </c>
      <c r="B102" s="47">
        <f>$B$8-79</f>
        <v>1935</v>
      </c>
      <c r="C102" s="48">
        <v>1672</v>
      </c>
      <c r="D102" s="48">
        <v>751</v>
      </c>
      <c r="E102" s="48">
        <v>921</v>
      </c>
    </row>
    <row r="103" spans="1:5" x14ac:dyDescent="0.2">
      <c r="A103" s="45" t="s">
        <v>36</v>
      </c>
      <c r="B103" s="50"/>
      <c r="C103" s="48">
        <f>SUM(C98:C102)</f>
        <v>10933</v>
      </c>
      <c r="D103" s="48">
        <f>SUM(D98:D102)</f>
        <v>5098</v>
      </c>
      <c r="E103" s="48">
        <f>SUM(E98:E102)</f>
        <v>5835</v>
      </c>
    </row>
    <row r="104" spans="1:5" x14ac:dyDescent="0.2">
      <c r="A104" s="38" t="s">
        <v>112</v>
      </c>
      <c r="B104" s="47">
        <f>$B$8-80</f>
        <v>1934</v>
      </c>
      <c r="C104" s="48">
        <v>1464</v>
      </c>
      <c r="D104" s="48">
        <v>632</v>
      </c>
      <c r="E104" s="48">
        <v>832</v>
      </c>
    </row>
    <row r="105" spans="1:5" x14ac:dyDescent="0.2">
      <c r="A105" s="38" t="s">
        <v>123</v>
      </c>
      <c r="B105" s="47">
        <f>$B$8-81</f>
        <v>1933</v>
      </c>
      <c r="C105" s="48">
        <v>1169</v>
      </c>
      <c r="D105" s="48">
        <v>522</v>
      </c>
      <c r="E105" s="48">
        <v>647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1010</v>
      </c>
      <c r="D106" s="48">
        <v>436</v>
      </c>
      <c r="E106" s="48">
        <v>574</v>
      </c>
    </row>
    <row r="107" spans="1:5" x14ac:dyDescent="0.2">
      <c r="A107" s="38" t="s">
        <v>124</v>
      </c>
      <c r="B107" s="47">
        <f>$B$8-83</f>
        <v>1931</v>
      </c>
      <c r="C107" s="48">
        <v>985</v>
      </c>
      <c r="D107" s="48">
        <v>379</v>
      </c>
      <c r="E107" s="48">
        <v>606</v>
      </c>
    </row>
    <row r="108" spans="1:5" x14ac:dyDescent="0.2">
      <c r="A108" s="38" t="s">
        <v>122</v>
      </c>
      <c r="B108" s="47">
        <f>$B$8-84</f>
        <v>1930</v>
      </c>
      <c r="C108" s="48">
        <v>930</v>
      </c>
      <c r="D108" s="48">
        <v>347</v>
      </c>
      <c r="E108" s="48">
        <v>583</v>
      </c>
    </row>
    <row r="109" spans="1:5" x14ac:dyDescent="0.2">
      <c r="A109" s="45" t="s">
        <v>36</v>
      </c>
      <c r="B109" s="50"/>
      <c r="C109" s="48">
        <f>SUM(C104:C108)</f>
        <v>5558</v>
      </c>
      <c r="D109" s="48">
        <f>SUM(D104:D108)</f>
        <v>2316</v>
      </c>
      <c r="E109" s="48">
        <f>SUM(E104:E108)</f>
        <v>3242</v>
      </c>
    </row>
    <row r="110" spans="1:5" x14ac:dyDescent="0.2">
      <c r="A110" s="38" t="s">
        <v>113</v>
      </c>
      <c r="B110" s="47">
        <f>$B$8-85</f>
        <v>1929</v>
      </c>
      <c r="C110" s="48">
        <v>855</v>
      </c>
      <c r="D110" s="48">
        <v>316</v>
      </c>
      <c r="E110" s="48">
        <v>539</v>
      </c>
    </row>
    <row r="111" spans="1:5" x14ac:dyDescent="0.2">
      <c r="A111" s="38" t="s">
        <v>114</v>
      </c>
      <c r="B111" s="47">
        <f>$B$8-86</f>
        <v>1928</v>
      </c>
      <c r="C111" s="48">
        <v>773</v>
      </c>
      <c r="D111" s="48">
        <v>277</v>
      </c>
      <c r="E111" s="48">
        <v>496</v>
      </c>
    </row>
    <row r="112" spans="1:5" x14ac:dyDescent="0.2">
      <c r="A112" s="38" t="s">
        <v>115</v>
      </c>
      <c r="B112" s="47">
        <f>$B$8-87</f>
        <v>1927</v>
      </c>
      <c r="C112" s="48">
        <v>623</v>
      </c>
      <c r="D112" s="48">
        <v>209</v>
      </c>
      <c r="E112" s="48">
        <v>414</v>
      </c>
    </row>
    <row r="113" spans="1:5" x14ac:dyDescent="0.2">
      <c r="A113" s="38" t="s">
        <v>116</v>
      </c>
      <c r="B113" s="47">
        <f>$B$8-88</f>
        <v>1926</v>
      </c>
      <c r="C113" s="48">
        <v>593</v>
      </c>
      <c r="D113" s="48">
        <v>204</v>
      </c>
      <c r="E113" s="48">
        <v>389</v>
      </c>
    </row>
    <row r="114" spans="1:5" x14ac:dyDescent="0.2">
      <c r="A114" s="38" t="s">
        <v>117</v>
      </c>
      <c r="B114" s="47">
        <f>$B$8-89</f>
        <v>1925</v>
      </c>
      <c r="C114" s="48">
        <v>513</v>
      </c>
      <c r="D114" s="48">
        <v>140</v>
      </c>
      <c r="E114" s="48">
        <v>373</v>
      </c>
    </row>
    <row r="115" spans="1:5" x14ac:dyDescent="0.2">
      <c r="A115" s="45" t="s">
        <v>36</v>
      </c>
      <c r="B115" s="51"/>
      <c r="C115" s="48">
        <f>SUM(C110:C114)</f>
        <v>3357</v>
      </c>
      <c r="D115" s="48">
        <f>SUM(D110:D114)</f>
        <v>1146</v>
      </c>
      <c r="E115" s="48">
        <f>SUM(E110:E114)</f>
        <v>2211</v>
      </c>
    </row>
    <row r="116" spans="1:5" x14ac:dyDescent="0.2">
      <c r="A116" s="38" t="s">
        <v>118</v>
      </c>
      <c r="B116" s="47">
        <f>$B$8-90</f>
        <v>1924</v>
      </c>
      <c r="C116" s="48">
        <v>1718</v>
      </c>
      <c r="D116" s="48">
        <v>378</v>
      </c>
      <c r="E116" s="48">
        <v>1340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195593</v>
      </c>
      <c r="D118" s="53">
        <v>96598</v>
      </c>
      <c r="E118" s="53">
        <v>98995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137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2279</v>
      </c>
      <c r="D8" s="48">
        <v>1152</v>
      </c>
      <c r="E8" s="48">
        <v>1127</v>
      </c>
    </row>
    <row r="9" spans="1:8" ht="14.1" customHeight="1" x14ac:dyDescent="0.25">
      <c r="A9" s="36" t="s">
        <v>32</v>
      </c>
      <c r="B9" s="47">
        <f>$B$8-1</f>
        <v>2013</v>
      </c>
      <c r="C9" s="48">
        <v>2175</v>
      </c>
      <c r="D9" s="48">
        <v>1119</v>
      </c>
      <c r="E9" s="48">
        <v>1056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2333</v>
      </c>
      <c r="D10" s="48">
        <v>1198</v>
      </c>
      <c r="E10" s="48">
        <v>1135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2210</v>
      </c>
      <c r="D11" s="48">
        <v>1131</v>
      </c>
      <c r="E11" s="48">
        <v>1079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2308</v>
      </c>
      <c r="D12" s="48">
        <v>1210</v>
      </c>
      <c r="E12" s="48">
        <v>1098</v>
      </c>
    </row>
    <row r="13" spans="1:8" ht="14.1" customHeight="1" x14ac:dyDescent="0.25">
      <c r="A13" s="43" t="s">
        <v>36</v>
      </c>
      <c r="B13" s="47"/>
      <c r="C13" s="48">
        <f>SUM(C8:C12)</f>
        <v>11305</v>
      </c>
      <c r="D13" s="48">
        <f>SUM(D8:D12)</f>
        <v>5810</v>
      </c>
      <c r="E13" s="48">
        <f>SUM(E8:E12)</f>
        <v>5495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2271</v>
      </c>
      <c r="D14" s="48">
        <v>1182</v>
      </c>
      <c r="E14" s="48">
        <v>1089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2317</v>
      </c>
      <c r="D15" s="48">
        <v>1216</v>
      </c>
      <c r="E15" s="48">
        <v>1101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2448</v>
      </c>
      <c r="D16" s="48">
        <v>1297</v>
      </c>
      <c r="E16" s="48">
        <v>1151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2332</v>
      </c>
      <c r="D17" s="48">
        <v>1190</v>
      </c>
      <c r="E17" s="48">
        <v>1142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2427</v>
      </c>
      <c r="D18" s="48">
        <v>1237</v>
      </c>
      <c r="E18" s="48">
        <v>1190</v>
      </c>
    </row>
    <row r="19" spans="1:5" ht="14.1" customHeight="1" x14ac:dyDescent="0.25">
      <c r="A19" s="44" t="s">
        <v>36</v>
      </c>
      <c r="B19" s="49"/>
      <c r="C19" s="48">
        <f>SUM(C14:C18)</f>
        <v>11795</v>
      </c>
      <c r="D19" s="48">
        <f>SUM(D14:D18)</f>
        <v>6122</v>
      </c>
      <c r="E19" s="48">
        <f>SUM(E14:E18)</f>
        <v>5673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2477</v>
      </c>
      <c r="D20" s="48">
        <v>1273</v>
      </c>
      <c r="E20" s="48">
        <v>1204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2582</v>
      </c>
      <c r="D21" s="48">
        <v>1331</v>
      </c>
      <c r="E21" s="48">
        <v>1251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2570</v>
      </c>
      <c r="D22" s="48">
        <v>1317</v>
      </c>
      <c r="E22" s="48">
        <v>1253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2670</v>
      </c>
      <c r="D23" s="48">
        <v>1333</v>
      </c>
      <c r="E23" s="48">
        <v>1337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2825</v>
      </c>
      <c r="D24" s="48">
        <v>1457</v>
      </c>
      <c r="E24" s="48">
        <v>1368</v>
      </c>
    </row>
    <row r="25" spans="1:5" ht="14.1" customHeight="1" x14ac:dyDescent="0.25">
      <c r="A25" s="44" t="s">
        <v>36</v>
      </c>
      <c r="B25" s="49"/>
      <c r="C25" s="48">
        <f>SUM(C20:C24)</f>
        <v>13124</v>
      </c>
      <c r="D25" s="48">
        <f>SUM(D20:D24)</f>
        <v>6711</v>
      </c>
      <c r="E25" s="48">
        <f>SUM(E20:E24)</f>
        <v>6413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2834</v>
      </c>
      <c r="D26" s="48">
        <v>1470</v>
      </c>
      <c r="E26" s="48">
        <v>1364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2950</v>
      </c>
      <c r="D27" s="48">
        <v>1495</v>
      </c>
      <c r="E27" s="48">
        <v>1455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3022</v>
      </c>
      <c r="D28" s="48">
        <v>1582</v>
      </c>
      <c r="E28" s="48">
        <v>1440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2924</v>
      </c>
      <c r="D29" s="48">
        <v>1515</v>
      </c>
      <c r="E29" s="48">
        <v>1409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2682</v>
      </c>
      <c r="D30" s="48">
        <v>1382</v>
      </c>
      <c r="E30" s="48">
        <v>1300</v>
      </c>
    </row>
    <row r="31" spans="1:5" ht="14.1" customHeight="1" x14ac:dyDescent="0.25">
      <c r="A31" s="44" t="s">
        <v>36</v>
      </c>
      <c r="B31" s="49"/>
      <c r="C31" s="48">
        <f>SUM(C26:C30)</f>
        <v>14412</v>
      </c>
      <c r="D31" s="48">
        <f>SUM(D26:D30)</f>
        <v>7444</v>
      </c>
      <c r="E31" s="48">
        <f>SUM(E26:E30)</f>
        <v>6968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2614</v>
      </c>
      <c r="D32" s="48">
        <v>1391</v>
      </c>
      <c r="E32" s="48">
        <v>1223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2502</v>
      </c>
      <c r="D33" s="48">
        <v>1337</v>
      </c>
      <c r="E33" s="48">
        <v>1165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2413</v>
      </c>
      <c r="D34" s="48">
        <v>1330</v>
      </c>
      <c r="E34" s="48">
        <v>1083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2488</v>
      </c>
      <c r="D35" s="48">
        <v>1287</v>
      </c>
      <c r="E35" s="48">
        <v>1201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2571</v>
      </c>
      <c r="D36" s="48">
        <v>1309</v>
      </c>
      <c r="E36" s="48">
        <v>1262</v>
      </c>
    </row>
    <row r="37" spans="1:5" ht="14.1" customHeight="1" x14ac:dyDescent="0.25">
      <c r="A37" s="44" t="s">
        <v>36</v>
      </c>
      <c r="B37" s="49"/>
      <c r="C37" s="48">
        <f>SUM(C32:C36)</f>
        <v>12588</v>
      </c>
      <c r="D37" s="48">
        <f>SUM(D32:D36)</f>
        <v>6654</v>
      </c>
      <c r="E37" s="48">
        <f>SUM(E32:E36)</f>
        <v>5934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2608</v>
      </c>
      <c r="D38" s="48">
        <v>1341</v>
      </c>
      <c r="E38" s="48">
        <v>1267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2748</v>
      </c>
      <c r="D39" s="48">
        <v>1422</v>
      </c>
      <c r="E39" s="48">
        <v>1326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2759</v>
      </c>
      <c r="D40" s="48">
        <v>1419</v>
      </c>
      <c r="E40" s="48">
        <v>1340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2688</v>
      </c>
      <c r="D41" s="48">
        <v>1361</v>
      </c>
      <c r="E41" s="48">
        <v>1327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2689</v>
      </c>
      <c r="D42" s="48">
        <v>1347</v>
      </c>
      <c r="E42" s="48">
        <v>1342</v>
      </c>
    </row>
    <row r="43" spans="1:5" ht="14.1" customHeight="1" x14ac:dyDescent="0.25">
      <c r="A43" s="44" t="s">
        <v>36</v>
      </c>
      <c r="B43" s="49"/>
      <c r="C43" s="48">
        <f>SUM(C38:C42)</f>
        <v>13492</v>
      </c>
      <c r="D43" s="48">
        <f>SUM(D38:D42)</f>
        <v>6890</v>
      </c>
      <c r="E43" s="48">
        <f>SUM(E38:E42)</f>
        <v>6602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2708</v>
      </c>
      <c r="D44" s="48">
        <v>1382</v>
      </c>
      <c r="E44" s="48">
        <v>1326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2927</v>
      </c>
      <c r="D45" s="48">
        <v>1443</v>
      </c>
      <c r="E45" s="48">
        <v>1484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3005</v>
      </c>
      <c r="D46" s="48">
        <v>1431</v>
      </c>
      <c r="E46" s="48">
        <v>1574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3086</v>
      </c>
      <c r="D47" s="48">
        <v>1487</v>
      </c>
      <c r="E47" s="48">
        <v>1599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3140</v>
      </c>
      <c r="D48" s="48">
        <v>1571</v>
      </c>
      <c r="E48" s="48">
        <v>1569</v>
      </c>
    </row>
    <row r="49" spans="1:5" ht="14.1" customHeight="1" x14ac:dyDescent="0.2">
      <c r="A49" s="44" t="s">
        <v>36</v>
      </c>
      <c r="B49" s="49"/>
      <c r="C49" s="48">
        <f>SUM(C44:C48)</f>
        <v>14866</v>
      </c>
      <c r="D49" s="48">
        <f>SUM(D44:D48)</f>
        <v>7314</v>
      </c>
      <c r="E49" s="48">
        <f>SUM(E44:E48)</f>
        <v>7552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3067</v>
      </c>
      <c r="D50" s="48">
        <v>1535</v>
      </c>
      <c r="E50" s="48">
        <v>1532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3156</v>
      </c>
      <c r="D51" s="48">
        <v>1524</v>
      </c>
      <c r="E51" s="48">
        <v>1632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3212</v>
      </c>
      <c r="D52" s="48">
        <v>1536</v>
      </c>
      <c r="E52" s="48">
        <v>1676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3137</v>
      </c>
      <c r="D53" s="48">
        <v>1563</v>
      </c>
      <c r="E53" s="48">
        <v>1574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3027</v>
      </c>
      <c r="D54" s="48">
        <v>1497</v>
      </c>
      <c r="E54" s="48">
        <v>1530</v>
      </c>
    </row>
    <row r="55" spans="1:5" ht="14.1" customHeight="1" x14ac:dyDescent="0.2">
      <c r="A55" s="43" t="s">
        <v>36</v>
      </c>
      <c r="B55" s="49"/>
      <c r="C55" s="48">
        <f>SUM(C50:C54)</f>
        <v>15599</v>
      </c>
      <c r="D55" s="48">
        <f>SUM(D50:D54)</f>
        <v>7655</v>
      </c>
      <c r="E55" s="48">
        <f>SUM(E50:E54)</f>
        <v>7944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3168</v>
      </c>
      <c r="D56" s="48">
        <v>1604</v>
      </c>
      <c r="E56" s="48">
        <v>1564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3237</v>
      </c>
      <c r="D57" s="48">
        <v>1576</v>
      </c>
      <c r="E57" s="48">
        <v>1661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3452</v>
      </c>
      <c r="D58" s="48">
        <v>1693</v>
      </c>
      <c r="E58" s="48">
        <v>1759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3985</v>
      </c>
      <c r="D59" s="48">
        <v>1976</v>
      </c>
      <c r="E59" s="48">
        <v>2009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4002</v>
      </c>
      <c r="D60" s="48">
        <v>2025</v>
      </c>
      <c r="E60" s="48">
        <v>1977</v>
      </c>
    </row>
    <row r="61" spans="1:5" ht="14.1" customHeight="1" x14ac:dyDescent="0.2">
      <c r="A61" s="44" t="s">
        <v>36</v>
      </c>
      <c r="B61" s="49"/>
      <c r="C61" s="48">
        <f>SUM(C56:C60)</f>
        <v>17844</v>
      </c>
      <c r="D61" s="48">
        <f>SUM(D56:D60)</f>
        <v>8874</v>
      </c>
      <c r="E61" s="48">
        <f>SUM(E56:E60)</f>
        <v>8970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4584</v>
      </c>
      <c r="D62" s="48">
        <v>2288</v>
      </c>
      <c r="E62" s="48">
        <v>2296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4991</v>
      </c>
      <c r="D63" s="48">
        <v>2500</v>
      </c>
      <c r="E63" s="48">
        <v>2491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5142</v>
      </c>
      <c r="D64" s="48">
        <v>2573</v>
      </c>
      <c r="E64" s="48">
        <v>2569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5176</v>
      </c>
      <c r="D65" s="48">
        <v>2627</v>
      </c>
      <c r="E65" s="48">
        <v>2549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5082</v>
      </c>
      <c r="D66" s="48">
        <v>2546</v>
      </c>
      <c r="E66" s="48">
        <v>2536</v>
      </c>
    </row>
    <row r="67" spans="1:5" ht="14.1" customHeight="1" x14ac:dyDescent="0.2">
      <c r="A67" s="44" t="s">
        <v>36</v>
      </c>
      <c r="B67" s="49"/>
      <c r="C67" s="48">
        <f>SUM(C62:C66)</f>
        <v>24975</v>
      </c>
      <c r="D67" s="48">
        <f>SUM(D62:D66)</f>
        <v>12534</v>
      </c>
      <c r="E67" s="48">
        <f>SUM(E62:E66)</f>
        <v>12441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5105</v>
      </c>
      <c r="D68" s="48">
        <v>2632</v>
      </c>
      <c r="E68" s="48">
        <v>2473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4816</v>
      </c>
      <c r="D69" s="48">
        <v>2422</v>
      </c>
      <c r="E69" s="48">
        <v>2394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4568</v>
      </c>
      <c r="D70" s="48">
        <v>2326</v>
      </c>
      <c r="E70" s="48">
        <v>2242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4443</v>
      </c>
      <c r="D71" s="48">
        <v>2260</v>
      </c>
      <c r="E71" s="48">
        <v>2183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4291</v>
      </c>
      <c r="D72" s="48">
        <v>2141</v>
      </c>
      <c r="E72" s="48">
        <v>2150</v>
      </c>
    </row>
    <row r="73" spans="1:5" ht="14.1" customHeight="1" x14ac:dyDescent="0.2">
      <c r="A73" s="44" t="s">
        <v>36</v>
      </c>
      <c r="B73" s="49"/>
      <c r="C73" s="48">
        <f>SUM(C68:C72)</f>
        <v>23223</v>
      </c>
      <c r="D73" s="48">
        <f>SUM(D68:D72)</f>
        <v>11781</v>
      </c>
      <c r="E73" s="48">
        <f>SUM(E68:E72)</f>
        <v>11442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4178</v>
      </c>
      <c r="D74" s="48">
        <v>2040</v>
      </c>
      <c r="E74" s="48">
        <v>2138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3804</v>
      </c>
      <c r="D75" s="48">
        <v>1913</v>
      </c>
      <c r="E75" s="48">
        <v>1891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3876</v>
      </c>
      <c r="D76" s="48">
        <v>1861</v>
      </c>
      <c r="E76" s="48">
        <v>2015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3456</v>
      </c>
      <c r="D77" s="48">
        <v>1703</v>
      </c>
      <c r="E77" s="48">
        <v>1753</v>
      </c>
    </row>
    <row r="78" spans="1:5" x14ac:dyDescent="0.2">
      <c r="A78" s="37" t="s">
        <v>91</v>
      </c>
      <c r="B78" s="47">
        <f>$B$8-59</f>
        <v>1955</v>
      </c>
      <c r="C78" s="48">
        <v>3335</v>
      </c>
      <c r="D78" s="48">
        <v>1613</v>
      </c>
      <c r="E78" s="48">
        <v>1722</v>
      </c>
    </row>
    <row r="79" spans="1:5" x14ac:dyDescent="0.2">
      <c r="A79" s="44" t="s">
        <v>36</v>
      </c>
      <c r="B79" s="49"/>
      <c r="C79" s="48">
        <f>SUM(C74:C78)</f>
        <v>18649</v>
      </c>
      <c r="D79" s="48">
        <f>SUM(D74:D78)</f>
        <v>9130</v>
      </c>
      <c r="E79" s="48">
        <f>SUM(E74:E78)</f>
        <v>9519</v>
      </c>
    </row>
    <row r="80" spans="1:5" x14ac:dyDescent="0.2">
      <c r="A80" s="37" t="s">
        <v>92</v>
      </c>
      <c r="B80" s="47">
        <f>$B$8-60</f>
        <v>1954</v>
      </c>
      <c r="C80" s="48">
        <v>3380</v>
      </c>
      <c r="D80" s="48">
        <v>1648</v>
      </c>
      <c r="E80" s="48">
        <v>1732</v>
      </c>
    </row>
    <row r="81" spans="1:5" x14ac:dyDescent="0.2">
      <c r="A81" s="37" t="s">
        <v>93</v>
      </c>
      <c r="B81" s="47">
        <f>$B$8-61</f>
        <v>1953</v>
      </c>
      <c r="C81" s="48">
        <v>3215</v>
      </c>
      <c r="D81" s="48">
        <v>1591</v>
      </c>
      <c r="E81" s="48">
        <v>1624</v>
      </c>
    </row>
    <row r="82" spans="1:5" x14ac:dyDescent="0.2">
      <c r="A82" s="37" t="s">
        <v>94</v>
      </c>
      <c r="B82" s="47">
        <f>$B$8-62</f>
        <v>1952</v>
      </c>
      <c r="C82" s="48">
        <v>3167</v>
      </c>
      <c r="D82" s="48">
        <v>1540</v>
      </c>
      <c r="E82" s="48">
        <v>1627</v>
      </c>
    </row>
    <row r="83" spans="1:5" x14ac:dyDescent="0.2">
      <c r="A83" s="37" t="s">
        <v>95</v>
      </c>
      <c r="B83" s="47">
        <f>$B$8-63</f>
        <v>1951</v>
      </c>
      <c r="C83" s="48">
        <v>3198</v>
      </c>
      <c r="D83" s="48">
        <v>1492</v>
      </c>
      <c r="E83" s="48">
        <v>1706</v>
      </c>
    </row>
    <row r="84" spans="1:5" x14ac:dyDescent="0.2">
      <c r="A84" s="37" t="s">
        <v>96</v>
      </c>
      <c r="B84" s="47">
        <f>$B$8-64</f>
        <v>1950</v>
      </c>
      <c r="C84" s="48">
        <v>3246</v>
      </c>
      <c r="D84" s="48">
        <v>1597</v>
      </c>
      <c r="E84" s="48">
        <v>1649</v>
      </c>
    </row>
    <row r="85" spans="1:5" x14ac:dyDescent="0.2">
      <c r="A85" s="44" t="s">
        <v>36</v>
      </c>
      <c r="B85" s="49"/>
      <c r="C85" s="48">
        <f>SUM(C80:C84)</f>
        <v>16206</v>
      </c>
      <c r="D85" s="48">
        <f>SUM(D80:D84)</f>
        <v>7868</v>
      </c>
      <c r="E85" s="48">
        <f>SUM(E80:E84)</f>
        <v>8338</v>
      </c>
    </row>
    <row r="86" spans="1:5" x14ac:dyDescent="0.2">
      <c r="A86" s="37" t="s">
        <v>97</v>
      </c>
      <c r="B86" s="47">
        <f>$B$8-65</f>
        <v>1949</v>
      </c>
      <c r="C86" s="48">
        <v>3200</v>
      </c>
      <c r="D86" s="48">
        <v>1524</v>
      </c>
      <c r="E86" s="48">
        <v>1676</v>
      </c>
    </row>
    <row r="87" spans="1:5" x14ac:dyDescent="0.2">
      <c r="A87" s="37" t="s">
        <v>98</v>
      </c>
      <c r="B87" s="47">
        <f>$B$8-66</f>
        <v>1948</v>
      </c>
      <c r="C87" s="48">
        <v>3169</v>
      </c>
      <c r="D87" s="48">
        <v>1549</v>
      </c>
      <c r="E87" s="48">
        <v>1620</v>
      </c>
    </row>
    <row r="88" spans="1:5" x14ac:dyDescent="0.2">
      <c r="A88" s="37" t="s">
        <v>99</v>
      </c>
      <c r="B88" s="47">
        <f>$B$8-67</f>
        <v>1947</v>
      </c>
      <c r="C88" s="48">
        <v>2969</v>
      </c>
      <c r="D88" s="48">
        <v>1457</v>
      </c>
      <c r="E88" s="48">
        <v>1512</v>
      </c>
    </row>
    <row r="89" spans="1:5" x14ac:dyDescent="0.2">
      <c r="A89" s="37" t="s">
        <v>100</v>
      </c>
      <c r="B89" s="47">
        <f>$B$8-68</f>
        <v>1946</v>
      </c>
      <c r="C89" s="48">
        <v>2751</v>
      </c>
      <c r="D89" s="48">
        <v>1329</v>
      </c>
      <c r="E89" s="48">
        <v>1422</v>
      </c>
    </row>
    <row r="90" spans="1:5" x14ac:dyDescent="0.2">
      <c r="A90" s="37" t="s">
        <v>101</v>
      </c>
      <c r="B90" s="47">
        <f>$B$8-69</f>
        <v>1945</v>
      </c>
      <c r="C90" s="48">
        <v>2239</v>
      </c>
      <c r="D90" s="48">
        <v>1035</v>
      </c>
      <c r="E90" s="48">
        <v>1204</v>
      </c>
    </row>
    <row r="91" spans="1:5" x14ac:dyDescent="0.2">
      <c r="A91" s="44" t="s">
        <v>36</v>
      </c>
      <c r="B91" s="49"/>
      <c r="C91" s="48">
        <f>SUM(C86:C90)</f>
        <v>14328</v>
      </c>
      <c r="D91" s="48">
        <f>SUM(D86:D90)</f>
        <v>6894</v>
      </c>
      <c r="E91" s="48">
        <f>SUM(E86:E90)</f>
        <v>7434</v>
      </c>
    </row>
    <row r="92" spans="1:5" x14ac:dyDescent="0.2">
      <c r="A92" s="37" t="s">
        <v>102</v>
      </c>
      <c r="B92" s="47">
        <f>$B$8-70</f>
        <v>1944</v>
      </c>
      <c r="C92" s="48">
        <v>3041</v>
      </c>
      <c r="D92" s="48">
        <v>1423</v>
      </c>
      <c r="E92" s="48">
        <v>1618</v>
      </c>
    </row>
    <row r="93" spans="1:5" x14ac:dyDescent="0.2">
      <c r="A93" s="37" t="s">
        <v>103</v>
      </c>
      <c r="B93" s="47">
        <f>$B$8-71</f>
        <v>1943</v>
      </c>
      <c r="C93" s="48">
        <v>2993</v>
      </c>
      <c r="D93" s="48">
        <v>1435</v>
      </c>
      <c r="E93" s="48">
        <v>1558</v>
      </c>
    </row>
    <row r="94" spans="1:5" x14ac:dyDescent="0.2">
      <c r="A94" s="37" t="s">
        <v>104</v>
      </c>
      <c r="B94" s="47">
        <f>$B$8-72</f>
        <v>1942</v>
      </c>
      <c r="C94" s="48">
        <v>2949</v>
      </c>
      <c r="D94" s="48">
        <v>1407</v>
      </c>
      <c r="E94" s="48">
        <v>1542</v>
      </c>
    </row>
    <row r="95" spans="1:5" x14ac:dyDescent="0.2">
      <c r="A95" s="37" t="s">
        <v>105</v>
      </c>
      <c r="B95" s="47">
        <f>$B$8-73</f>
        <v>1941</v>
      </c>
      <c r="C95" s="48">
        <v>3396</v>
      </c>
      <c r="D95" s="48">
        <v>1654</v>
      </c>
      <c r="E95" s="48">
        <v>1742</v>
      </c>
    </row>
    <row r="96" spans="1:5" x14ac:dyDescent="0.2">
      <c r="A96" s="37" t="s">
        <v>106</v>
      </c>
      <c r="B96" s="47">
        <f>$B$8-74</f>
        <v>1940</v>
      </c>
      <c r="C96" s="48">
        <v>3430</v>
      </c>
      <c r="D96" s="48">
        <v>1626</v>
      </c>
      <c r="E96" s="48">
        <v>1804</v>
      </c>
    </row>
    <row r="97" spans="1:5" x14ac:dyDescent="0.2">
      <c r="A97" s="44" t="s">
        <v>36</v>
      </c>
      <c r="B97" s="49"/>
      <c r="C97" s="48">
        <f>SUM(C92:C96)</f>
        <v>15809</v>
      </c>
      <c r="D97" s="48">
        <f>SUM(D92:D96)</f>
        <v>7545</v>
      </c>
      <c r="E97" s="48">
        <f>SUM(E92:E96)</f>
        <v>8264</v>
      </c>
    </row>
    <row r="98" spans="1:5" x14ac:dyDescent="0.2">
      <c r="A98" s="37" t="s">
        <v>107</v>
      </c>
      <c r="B98" s="47">
        <f>$B$8-75</f>
        <v>1939</v>
      </c>
      <c r="C98" s="48">
        <v>3266</v>
      </c>
      <c r="D98" s="48">
        <v>1500</v>
      </c>
      <c r="E98" s="48">
        <v>1766</v>
      </c>
    </row>
    <row r="99" spans="1:5" x14ac:dyDescent="0.2">
      <c r="A99" s="37" t="s">
        <v>108</v>
      </c>
      <c r="B99" s="47">
        <f>$B$8-76</f>
        <v>1938</v>
      </c>
      <c r="C99" s="48">
        <v>2988</v>
      </c>
      <c r="D99" s="48">
        <v>1393</v>
      </c>
      <c r="E99" s="48">
        <v>1595</v>
      </c>
    </row>
    <row r="100" spans="1:5" x14ac:dyDescent="0.2">
      <c r="A100" s="37" t="s">
        <v>109</v>
      </c>
      <c r="B100" s="47">
        <f>$B$8-77</f>
        <v>1937</v>
      </c>
      <c r="C100" s="48">
        <v>2638</v>
      </c>
      <c r="D100" s="48">
        <v>1217</v>
      </c>
      <c r="E100" s="48">
        <v>1421</v>
      </c>
    </row>
    <row r="101" spans="1:5" x14ac:dyDescent="0.2">
      <c r="A101" s="37" t="s">
        <v>110</v>
      </c>
      <c r="B101" s="47">
        <f>$B$8-78</f>
        <v>1936</v>
      </c>
      <c r="C101" s="48">
        <v>2565</v>
      </c>
      <c r="D101" s="48">
        <v>1159</v>
      </c>
      <c r="E101" s="48">
        <v>1406</v>
      </c>
    </row>
    <row r="102" spans="1:5" x14ac:dyDescent="0.2">
      <c r="A102" s="38" t="s">
        <v>111</v>
      </c>
      <c r="B102" s="47">
        <f>$B$8-79</f>
        <v>1935</v>
      </c>
      <c r="C102" s="48">
        <v>2363</v>
      </c>
      <c r="D102" s="48">
        <v>1042</v>
      </c>
      <c r="E102" s="48">
        <v>1321</v>
      </c>
    </row>
    <row r="103" spans="1:5" x14ac:dyDescent="0.2">
      <c r="A103" s="45" t="s">
        <v>36</v>
      </c>
      <c r="B103" s="50"/>
      <c r="C103" s="48">
        <f>SUM(C98:C102)</f>
        <v>13820</v>
      </c>
      <c r="D103" s="48">
        <f>SUM(D98:D102)</f>
        <v>6311</v>
      </c>
      <c r="E103" s="48">
        <f>SUM(E98:E102)</f>
        <v>7509</v>
      </c>
    </row>
    <row r="104" spans="1:5" x14ac:dyDescent="0.2">
      <c r="A104" s="38" t="s">
        <v>112</v>
      </c>
      <c r="B104" s="47">
        <f>$B$8-80</f>
        <v>1934</v>
      </c>
      <c r="C104" s="48">
        <v>1981</v>
      </c>
      <c r="D104" s="48">
        <v>888</v>
      </c>
      <c r="E104" s="48">
        <v>1093</v>
      </c>
    </row>
    <row r="105" spans="1:5" x14ac:dyDescent="0.2">
      <c r="A105" s="38" t="s">
        <v>123</v>
      </c>
      <c r="B105" s="47">
        <f>$B$8-81</f>
        <v>1933</v>
      </c>
      <c r="C105" s="48">
        <v>1402</v>
      </c>
      <c r="D105" s="48">
        <v>574</v>
      </c>
      <c r="E105" s="48">
        <v>828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1272</v>
      </c>
      <c r="D106" s="48">
        <v>520</v>
      </c>
      <c r="E106" s="48">
        <v>752</v>
      </c>
    </row>
    <row r="107" spans="1:5" x14ac:dyDescent="0.2">
      <c r="A107" s="38" t="s">
        <v>124</v>
      </c>
      <c r="B107" s="47">
        <f>$B$8-83</f>
        <v>1931</v>
      </c>
      <c r="C107" s="48">
        <v>1217</v>
      </c>
      <c r="D107" s="48">
        <v>486</v>
      </c>
      <c r="E107" s="48">
        <v>731</v>
      </c>
    </row>
    <row r="108" spans="1:5" x14ac:dyDescent="0.2">
      <c r="A108" s="38" t="s">
        <v>122</v>
      </c>
      <c r="B108" s="47">
        <f>$B$8-84</f>
        <v>1930</v>
      </c>
      <c r="C108" s="48">
        <v>1104</v>
      </c>
      <c r="D108" s="48">
        <v>422</v>
      </c>
      <c r="E108" s="48">
        <v>682</v>
      </c>
    </row>
    <row r="109" spans="1:5" x14ac:dyDescent="0.2">
      <c r="A109" s="45" t="s">
        <v>36</v>
      </c>
      <c r="B109" s="50"/>
      <c r="C109" s="48">
        <f>SUM(C104:C108)</f>
        <v>6976</v>
      </c>
      <c r="D109" s="48">
        <f>SUM(D104:D108)</f>
        <v>2890</v>
      </c>
      <c r="E109" s="48">
        <f>SUM(E104:E108)</f>
        <v>4086</v>
      </c>
    </row>
    <row r="110" spans="1:5" x14ac:dyDescent="0.2">
      <c r="A110" s="38" t="s">
        <v>113</v>
      </c>
      <c r="B110" s="47">
        <f>$B$8-85</f>
        <v>1929</v>
      </c>
      <c r="C110" s="48">
        <v>1064</v>
      </c>
      <c r="D110" s="48">
        <v>416</v>
      </c>
      <c r="E110" s="48">
        <v>648</v>
      </c>
    </row>
    <row r="111" spans="1:5" x14ac:dyDescent="0.2">
      <c r="A111" s="38" t="s">
        <v>114</v>
      </c>
      <c r="B111" s="47">
        <f>$B$8-86</f>
        <v>1928</v>
      </c>
      <c r="C111" s="48">
        <v>925</v>
      </c>
      <c r="D111" s="48">
        <v>374</v>
      </c>
      <c r="E111" s="48">
        <v>551</v>
      </c>
    </row>
    <row r="112" spans="1:5" x14ac:dyDescent="0.2">
      <c r="A112" s="38" t="s">
        <v>115</v>
      </c>
      <c r="B112" s="47">
        <f>$B$8-87</f>
        <v>1927</v>
      </c>
      <c r="C112" s="48">
        <v>778</v>
      </c>
      <c r="D112" s="48">
        <v>258</v>
      </c>
      <c r="E112" s="48">
        <v>520</v>
      </c>
    </row>
    <row r="113" spans="1:5" x14ac:dyDescent="0.2">
      <c r="A113" s="38" t="s">
        <v>116</v>
      </c>
      <c r="B113" s="47">
        <f>$B$8-88</f>
        <v>1926</v>
      </c>
      <c r="C113" s="48">
        <v>632</v>
      </c>
      <c r="D113" s="48">
        <v>208</v>
      </c>
      <c r="E113" s="48">
        <v>424</v>
      </c>
    </row>
    <row r="114" spans="1:5" x14ac:dyDescent="0.2">
      <c r="A114" s="38" t="s">
        <v>117</v>
      </c>
      <c r="B114" s="47">
        <f>$B$8-89</f>
        <v>1925</v>
      </c>
      <c r="C114" s="48">
        <v>582</v>
      </c>
      <c r="D114" s="48">
        <v>165</v>
      </c>
      <c r="E114" s="48">
        <v>417</v>
      </c>
    </row>
    <row r="115" spans="1:5" x14ac:dyDescent="0.2">
      <c r="A115" s="45" t="s">
        <v>36</v>
      </c>
      <c r="B115" s="51"/>
      <c r="C115" s="48">
        <f>SUM(C110:C114)</f>
        <v>3981</v>
      </c>
      <c r="D115" s="48">
        <f>SUM(D110:D114)</f>
        <v>1421</v>
      </c>
      <c r="E115" s="48">
        <f>SUM(E110:E114)</f>
        <v>2560</v>
      </c>
    </row>
    <row r="116" spans="1:5" x14ac:dyDescent="0.2">
      <c r="A116" s="38" t="s">
        <v>118</v>
      </c>
      <c r="B116" s="47">
        <f>$B$8-90</f>
        <v>1924</v>
      </c>
      <c r="C116" s="48">
        <v>1980</v>
      </c>
      <c r="D116" s="48">
        <v>447</v>
      </c>
      <c r="E116" s="48">
        <v>1533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264972</v>
      </c>
      <c r="D118" s="53">
        <v>130295</v>
      </c>
      <c r="E118" s="53">
        <v>134677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6:E116 C7:E97 A7:B109">
    <cfRule type="expression" dxfId="29" priority="9">
      <formula>MOD(ROW(),2)=1</formula>
    </cfRule>
  </conditionalFormatting>
  <conditionalFormatting sqref="C98:E101">
    <cfRule type="expression" dxfId="28" priority="8">
      <formula>MOD(ROW(),2)=1</formula>
    </cfRule>
  </conditionalFormatting>
  <conditionalFormatting sqref="A115:B115 A116 A118:B118 A110:A114">
    <cfRule type="expression" dxfId="27" priority="5">
      <formula>MOD(ROW(),2)=1</formula>
    </cfRule>
  </conditionalFormatting>
  <conditionalFormatting sqref="B110:B114">
    <cfRule type="expression" dxfId="26" priority="4">
      <formula>MOD(ROW(),2)=1</formula>
    </cfRule>
  </conditionalFormatting>
  <conditionalFormatting sqref="B116">
    <cfRule type="expression" dxfId="25" priority="3">
      <formula>MOD(ROW(),2)=1</formula>
    </cfRule>
  </conditionalFormatting>
  <conditionalFormatting sqref="C113:E115">
    <cfRule type="expression" dxfId="24" priority="2">
      <formula>MOD(ROW(),2)=1</formula>
    </cfRule>
  </conditionalFormatting>
  <conditionalFormatting sqref="A117:E117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138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987</v>
      </c>
      <c r="D8" s="48">
        <v>501</v>
      </c>
      <c r="E8" s="48">
        <v>486</v>
      </c>
    </row>
    <row r="9" spans="1:8" ht="14.1" customHeight="1" x14ac:dyDescent="0.25">
      <c r="A9" s="36" t="s">
        <v>32</v>
      </c>
      <c r="B9" s="47">
        <f>$B$8-1</f>
        <v>2013</v>
      </c>
      <c r="C9" s="48">
        <v>984</v>
      </c>
      <c r="D9" s="48">
        <v>482</v>
      </c>
      <c r="E9" s="48">
        <v>502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1014</v>
      </c>
      <c r="D10" s="48">
        <v>530</v>
      </c>
      <c r="E10" s="48">
        <v>484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997</v>
      </c>
      <c r="D11" s="48">
        <v>525</v>
      </c>
      <c r="E11" s="48">
        <v>472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1041</v>
      </c>
      <c r="D12" s="48">
        <v>532</v>
      </c>
      <c r="E12" s="48">
        <v>509</v>
      </c>
    </row>
    <row r="13" spans="1:8" ht="14.1" customHeight="1" x14ac:dyDescent="0.25">
      <c r="A13" s="43" t="s">
        <v>36</v>
      </c>
      <c r="B13" s="47"/>
      <c r="C13" s="48">
        <f>SUM(C8:C12)</f>
        <v>5023</v>
      </c>
      <c r="D13" s="48">
        <f>SUM(D8:D12)</f>
        <v>2570</v>
      </c>
      <c r="E13" s="48">
        <f>SUM(E8:E12)</f>
        <v>2453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1067</v>
      </c>
      <c r="D14" s="48">
        <v>547</v>
      </c>
      <c r="E14" s="48">
        <v>520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1092</v>
      </c>
      <c r="D15" s="48">
        <v>564</v>
      </c>
      <c r="E15" s="48">
        <v>528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1079</v>
      </c>
      <c r="D16" s="48">
        <v>549</v>
      </c>
      <c r="E16" s="48">
        <v>530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1118</v>
      </c>
      <c r="D17" s="48">
        <v>574</v>
      </c>
      <c r="E17" s="48">
        <v>544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1110</v>
      </c>
      <c r="D18" s="48">
        <v>585</v>
      </c>
      <c r="E18" s="48">
        <v>525</v>
      </c>
    </row>
    <row r="19" spans="1:5" ht="14.1" customHeight="1" x14ac:dyDescent="0.25">
      <c r="A19" s="44" t="s">
        <v>36</v>
      </c>
      <c r="B19" s="49"/>
      <c r="C19" s="48">
        <f>SUM(C14:C18)</f>
        <v>5466</v>
      </c>
      <c r="D19" s="48">
        <f>SUM(D14:D18)</f>
        <v>2819</v>
      </c>
      <c r="E19" s="48">
        <f>SUM(E14:E18)</f>
        <v>2647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1238</v>
      </c>
      <c r="D20" s="48">
        <v>610</v>
      </c>
      <c r="E20" s="48">
        <v>628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1251</v>
      </c>
      <c r="D21" s="48">
        <v>625</v>
      </c>
      <c r="E21" s="48">
        <v>626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1297</v>
      </c>
      <c r="D22" s="48">
        <v>669</v>
      </c>
      <c r="E22" s="48">
        <v>628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1334</v>
      </c>
      <c r="D23" s="48">
        <v>677</v>
      </c>
      <c r="E23" s="48">
        <v>657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1463</v>
      </c>
      <c r="D24" s="48">
        <v>727</v>
      </c>
      <c r="E24" s="48">
        <v>736</v>
      </c>
    </row>
    <row r="25" spans="1:5" ht="14.1" customHeight="1" x14ac:dyDescent="0.25">
      <c r="A25" s="44" t="s">
        <v>36</v>
      </c>
      <c r="B25" s="49"/>
      <c r="C25" s="48">
        <f>SUM(C20:C24)</f>
        <v>6583</v>
      </c>
      <c r="D25" s="48">
        <f>SUM(D20:D24)</f>
        <v>3308</v>
      </c>
      <c r="E25" s="48">
        <f>SUM(E20:E24)</f>
        <v>3275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1550</v>
      </c>
      <c r="D26" s="48">
        <v>793</v>
      </c>
      <c r="E26" s="48">
        <v>757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1534</v>
      </c>
      <c r="D27" s="48">
        <v>795</v>
      </c>
      <c r="E27" s="48">
        <v>739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1545</v>
      </c>
      <c r="D28" s="48">
        <v>816</v>
      </c>
      <c r="E28" s="48">
        <v>729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1577</v>
      </c>
      <c r="D29" s="48">
        <v>779</v>
      </c>
      <c r="E29" s="48">
        <v>798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1480</v>
      </c>
      <c r="D30" s="48">
        <v>791</v>
      </c>
      <c r="E30" s="48">
        <v>689</v>
      </c>
    </row>
    <row r="31" spans="1:5" ht="14.1" customHeight="1" x14ac:dyDescent="0.25">
      <c r="A31" s="44" t="s">
        <v>36</v>
      </c>
      <c r="B31" s="49"/>
      <c r="C31" s="48">
        <f>SUM(C26:C30)</f>
        <v>7686</v>
      </c>
      <c r="D31" s="48">
        <f>SUM(D26:D30)</f>
        <v>3974</v>
      </c>
      <c r="E31" s="48">
        <f>SUM(E26:E30)</f>
        <v>3712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1383</v>
      </c>
      <c r="D32" s="48">
        <v>719</v>
      </c>
      <c r="E32" s="48">
        <v>664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1384</v>
      </c>
      <c r="D33" s="48">
        <v>720</v>
      </c>
      <c r="E33" s="48">
        <v>664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1300</v>
      </c>
      <c r="D34" s="48">
        <v>708</v>
      </c>
      <c r="E34" s="48">
        <v>592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1312</v>
      </c>
      <c r="D35" s="48">
        <v>685</v>
      </c>
      <c r="E35" s="48">
        <v>627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1385</v>
      </c>
      <c r="D36" s="48">
        <v>740</v>
      </c>
      <c r="E36" s="48">
        <v>645</v>
      </c>
    </row>
    <row r="37" spans="1:5" ht="14.1" customHeight="1" x14ac:dyDescent="0.25">
      <c r="A37" s="44" t="s">
        <v>36</v>
      </c>
      <c r="B37" s="49"/>
      <c r="C37" s="48">
        <f>SUM(C32:C36)</f>
        <v>6764</v>
      </c>
      <c r="D37" s="48">
        <f>SUM(D32:D36)</f>
        <v>3572</v>
      </c>
      <c r="E37" s="48">
        <f>SUM(E32:E36)</f>
        <v>3192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1220</v>
      </c>
      <c r="D38" s="48">
        <v>657</v>
      </c>
      <c r="E38" s="48">
        <v>563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1290</v>
      </c>
      <c r="D39" s="48">
        <v>667</v>
      </c>
      <c r="E39" s="48">
        <v>623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1395</v>
      </c>
      <c r="D40" s="48">
        <v>766</v>
      </c>
      <c r="E40" s="48">
        <v>629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1260</v>
      </c>
      <c r="D41" s="48">
        <v>641</v>
      </c>
      <c r="E41" s="48">
        <v>619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1176</v>
      </c>
      <c r="D42" s="48">
        <v>578</v>
      </c>
      <c r="E42" s="48">
        <v>598</v>
      </c>
    </row>
    <row r="43" spans="1:5" ht="14.1" customHeight="1" x14ac:dyDescent="0.25">
      <c r="A43" s="44" t="s">
        <v>36</v>
      </c>
      <c r="B43" s="49"/>
      <c r="C43" s="48">
        <f>SUM(C38:C42)</f>
        <v>6341</v>
      </c>
      <c r="D43" s="48">
        <f>SUM(D38:D42)</f>
        <v>3309</v>
      </c>
      <c r="E43" s="48">
        <f>SUM(E38:E42)</f>
        <v>3032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1165</v>
      </c>
      <c r="D44" s="48">
        <v>588</v>
      </c>
      <c r="E44" s="48">
        <v>577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1202</v>
      </c>
      <c r="D45" s="48">
        <v>615</v>
      </c>
      <c r="E45" s="48">
        <v>587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1269</v>
      </c>
      <c r="D46" s="48">
        <v>619</v>
      </c>
      <c r="E46" s="48">
        <v>650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1289</v>
      </c>
      <c r="D47" s="48">
        <v>665</v>
      </c>
      <c r="E47" s="48">
        <v>624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1315</v>
      </c>
      <c r="D48" s="48">
        <v>641</v>
      </c>
      <c r="E48" s="48">
        <v>674</v>
      </c>
    </row>
    <row r="49" spans="1:5" ht="14.1" customHeight="1" x14ac:dyDescent="0.2">
      <c r="A49" s="44" t="s">
        <v>36</v>
      </c>
      <c r="B49" s="49"/>
      <c r="C49" s="48">
        <f>SUM(C44:C48)</f>
        <v>6240</v>
      </c>
      <c r="D49" s="48">
        <f>SUM(D44:D48)</f>
        <v>3128</v>
      </c>
      <c r="E49" s="48">
        <f>SUM(E44:E48)</f>
        <v>3112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1250</v>
      </c>
      <c r="D50" s="48">
        <v>612</v>
      </c>
      <c r="E50" s="48">
        <v>638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1366</v>
      </c>
      <c r="D51" s="48">
        <v>660</v>
      </c>
      <c r="E51" s="48">
        <v>706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1271</v>
      </c>
      <c r="D52" s="48">
        <v>605</v>
      </c>
      <c r="E52" s="48">
        <v>666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1324</v>
      </c>
      <c r="D53" s="48">
        <v>626</v>
      </c>
      <c r="E53" s="48">
        <v>698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1347</v>
      </c>
      <c r="D54" s="48">
        <v>656</v>
      </c>
      <c r="E54" s="48">
        <v>691</v>
      </c>
    </row>
    <row r="55" spans="1:5" ht="14.1" customHeight="1" x14ac:dyDescent="0.2">
      <c r="A55" s="43" t="s">
        <v>36</v>
      </c>
      <c r="B55" s="49"/>
      <c r="C55" s="48">
        <f>SUM(C50:C54)</f>
        <v>6558</v>
      </c>
      <c r="D55" s="48">
        <f>SUM(D50:D54)</f>
        <v>3159</v>
      </c>
      <c r="E55" s="48">
        <f>SUM(E50:E54)</f>
        <v>3399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1371</v>
      </c>
      <c r="D56" s="48">
        <v>691</v>
      </c>
      <c r="E56" s="48">
        <v>680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1413</v>
      </c>
      <c r="D57" s="48">
        <v>707</v>
      </c>
      <c r="E57" s="48">
        <v>706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1647</v>
      </c>
      <c r="D58" s="48">
        <v>819</v>
      </c>
      <c r="E58" s="48">
        <v>828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1891</v>
      </c>
      <c r="D59" s="48">
        <v>934</v>
      </c>
      <c r="E59" s="48">
        <v>957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2047</v>
      </c>
      <c r="D60" s="48">
        <v>1055</v>
      </c>
      <c r="E60" s="48">
        <v>992</v>
      </c>
    </row>
    <row r="61" spans="1:5" ht="14.1" customHeight="1" x14ac:dyDescent="0.2">
      <c r="A61" s="44" t="s">
        <v>36</v>
      </c>
      <c r="B61" s="49"/>
      <c r="C61" s="48">
        <f>SUM(C56:C60)</f>
        <v>8369</v>
      </c>
      <c r="D61" s="48">
        <f>SUM(D56:D60)</f>
        <v>4206</v>
      </c>
      <c r="E61" s="48">
        <f>SUM(E56:E60)</f>
        <v>4163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2281</v>
      </c>
      <c r="D62" s="48">
        <v>1145</v>
      </c>
      <c r="E62" s="48">
        <v>1136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2504</v>
      </c>
      <c r="D63" s="48">
        <v>1224</v>
      </c>
      <c r="E63" s="48">
        <v>1280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2518</v>
      </c>
      <c r="D64" s="48">
        <v>1194</v>
      </c>
      <c r="E64" s="48">
        <v>1324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2542</v>
      </c>
      <c r="D65" s="48">
        <v>1292</v>
      </c>
      <c r="E65" s="48">
        <v>1250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2548</v>
      </c>
      <c r="D66" s="48">
        <v>1293</v>
      </c>
      <c r="E66" s="48">
        <v>1255</v>
      </c>
    </row>
    <row r="67" spans="1:5" ht="14.1" customHeight="1" x14ac:dyDescent="0.2">
      <c r="A67" s="44" t="s">
        <v>36</v>
      </c>
      <c r="B67" s="49"/>
      <c r="C67" s="48">
        <f>SUM(C62:C66)</f>
        <v>12393</v>
      </c>
      <c r="D67" s="48">
        <f>SUM(D62:D66)</f>
        <v>6148</v>
      </c>
      <c r="E67" s="48">
        <f>SUM(E62:E66)</f>
        <v>6245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2536</v>
      </c>
      <c r="D68" s="48">
        <v>1308</v>
      </c>
      <c r="E68" s="48">
        <v>1228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2575</v>
      </c>
      <c r="D69" s="48">
        <v>1277</v>
      </c>
      <c r="E69" s="48">
        <v>1298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2453</v>
      </c>
      <c r="D70" s="48">
        <v>1232</v>
      </c>
      <c r="E70" s="48">
        <v>1221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2270</v>
      </c>
      <c r="D71" s="48">
        <v>1126</v>
      </c>
      <c r="E71" s="48">
        <v>1144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2224</v>
      </c>
      <c r="D72" s="48">
        <v>1137</v>
      </c>
      <c r="E72" s="48">
        <v>1087</v>
      </c>
    </row>
    <row r="73" spans="1:5" ht="14.1" customHeight="1" x14ac:dyDescent="0.2">
      <c r="A73" s="44" t="s">
        <v>36</v>
      </c>
      <c r="B73" s="49"/>
      <c r="C73" s="48">
        <f>SUM(C68:C72)</f>
        <v>12058</v>
      </c>
      <c r="D73" s="48">
        <f>SUM(D68:D72)</f>
        <v>6080</v>
      </c>
      <c r="E73" s="48">
        <f>SUM(E68:E72)</f>
        <v>5978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2210</v>
      </c>
      <c r="D74" s="48">
        <v>1095</v>
      </c>
      <c r="E74" s="48">
        <v>1115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1977</v>
      </c>
      <c r="D75" s="48">
        <v>1013</v>
      </c>
      <c r="E75" s="48">
        <v>964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1914</v>
      </c>
      <c r="D76" s="48">
        <v>980</v>
      </c>
      <c r="E76" s="48">
        <v>934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1780</v>
      </c>
      <c r="D77" s="48">
        <v>933</v>
      </c>
      <c r="E77" s="48">
        <v>847</v>
      </c>
    </row>
    <row r="78" spans="1:5" x14ac:dyDescent="0.2">
      <c r="A78" s="37" t="s">
        <v>91</v>
      </c>
      <c r="B78" s="47">
        <f>$B$8-59</f>
        <v>1955</v>
      </c>
      <c r="C78" s="48">
        <v>1762</v>
      </c>
      <c r="D78" s="48">
        <v>893</v>
      </c>
      <c r="E78" s="48">
        <v>869</v>
      </c>
    </row>
    <row r="79" spans="1:5" x14ac:dyDescent="0.2">
      <c r="A79" s="44" t="s">
        <v>36</v>
      </c>
      <c r="B79" s="49"/>
      <c r="C79" s="48">
        <f>SUM(C74:C78)</f>
        <v>9643</v>
      </c>
      <c r="D79" s="48">
        <f>SUM(D74:D78)</f>
        <v>4914</v>
      </c>
      <c r="E79" s="48">
        <f>SUM(E74:E78)</f>
        <v>4729</v>
      </c>
    </row>
    <row r="80" spans="1:5" x14ac:dyDescent="0.2">
      <c r="A80" s="37" t="s">
        <v>92</v>
      </c>
      <c r="B80" s="47">
        <f>$B$8-60</f>
        <v>1954</v>
      </c>
      <c r="C80" s="48">
        <v>1694</v>
      </c>
      <c r="D80" s="48">
        <v>883</v>
      </c>
      <c r="E80" s="48">
        <v>811</v>
      </c>
    </row>
    <row r="81" spans="1:5" x14ac:dyDescent="0.2">
      <c r="A81" s="37" t="s">
        <v>93</v>
      </c>
      <c r="B81" s="47">
        <f>$B$8-61</f>
        <v>1953</v>
      </c>
      <c r="C81" s="48">
        <v>1565</v>
      </c>
      <c r="D81" s="48">
        <v>790</v>
      </c>
      <c r="E81" s="48">
        <v>775</v>
      </c>
    </row>
    <row r="82" spans="1:5" x14ac:dyDescent="0.2">
      <c r="A82" s="37" t="s">
        <v>94</v>
      </c>
      <c r="B82" s="47">
        <f>$B$8-62</f>
        <v>1952</v>
      </c>
      <c r="C82" s="48">
        <v>1589</v>
      </c>
      <c r="D82" s="48">
        <v>763</v>
      </c>
      <c r="E82" s="48">
        <v>826</v>
      </c>
    </row>
    <row r="83" spans="1:5" x14ac:dyDescent="0.2">
      <c r="A83" s="37" t="s">
        <v>95</v>
      </c>
      <c r="B83" s="47">
        <f>$B$8-63</f>
        <v>1951</v>
      </c>
      <c r="C83" s="48">
        <v>1594</v>
      </c>
      <c r="D83" s="48">
        <v>790</v>
      </c>
      <c r="E83" s="48">
        <v>804</v>
      </c>
    </row>
    <row r="84" spans="1:5" x14ac:dyDescent="0.2">
      <c r="A84" s="37" t="s">
        <v>96</v>
      </c>
      <c r="B84" s="47">
        <f>$B$8-64</f>
        <v>1950</v>
      </c>
      <c r="C84" s="48">
        <v>1653</v>
      </c>
      <c r="D84" s="48">
        <v>816</v>
      </c>
      <c r="E84" s="48">
        <v>837</v>
      </c>
    </row>
    <row r="85" spans="1:5" x14ac:dyDescent="0.2">
      <c r="A85" s="44" t="s">
        <v>36</v>
      </c>
      <c r="B85" s="49"/>
      <c r="C85" s="48">
        <f>SUM(C80:C84)</f>
        <v>8095</v>
      </c>
      <c r="D85" s="48">
        <f>SUM(D80:D84)</f>
        <v>4042</v>
      </c>
      <c r="E85" s="48">
        <f>SUM(E80:E84)</f>
        <v>4053</v>
      </c>
    </row>
    <row r="86" spans="1:5" x14ac:dyDescent="0.2">
      <c r="A86" s="37" t="s">
        <v>97</v>
      </c>
      <c r="B86" s="47">
        <f>$B$8-65</f>
        <v>1949</v>
      </c>
      <c r="C86" s="48">
        <v>1626</v>
      </c>
      <c r="D86" s="48">
        <v>807</v>
      </c>
      <c r="E86" s="48">
        <v>819</v>
      </c>
    </row>
    <row r="87" spans="1:5" x14ac:dyDescent="0.2">
      <c r="A87" s="37" t="s">
        <v>98</v>
      </c>
      <c r="B87" s="47">
        <f>$B$8-66</f>
        <v>1948</v>
      </c>
      <c r="C87" s="48">
        <v>1574</v>
      </c>
      <c r="D87" s="48">
        <v>788</v>
      </c>
      <c r="E87" s="48">
        <v>786</v>
      </c>
    </row>
    <row r="88" spans="1:5" x14ac:dyDescent="0.2">
      <c r="A88" s="37" t="s">
        <v>99</v>
      </c>
      <c r="B88" s="47">
        <f>$B$8-67</f>
        <v>1947</v>
      </c>
      <c r="C88" s="48">
        <v>1418</v>
      </c>
      <c r="D88" s="48">
        <v>721</v>
      </c>
      <c r="E88" s="48">
        <v>697</v>
      </c>
    </row>
    <row r="89" spans="1:5" x14ac:dyDescent="0.2">
      <c r="A89" s="37" t="s">
        <v>100</v>
      </c>
      <c r="B89" s="47">
        <f>$B$8-68</f>
        <v>1946</v>
      </c>
      <c r="C89" s="48">
        <v>1283</v>
      </c>
      <c r="D89" s="48">
        <v>635</v>
      </c>
      <c r="E89" s="48">
        <v>648</v>
      </c>
    </row>
    <row r="90" spans="1:5" x14ac:dyDescent="0.2">
      <c r="A90" s="37" t="s">
        <v>101</v>
      </c>
      <c r="B90" s="47">
        <f>$B$8-69</f>
        <v>1945</v>
      </c>
      <c r="C90" s="48">
        <v>1045</v>
      </c>
      <c r="D90" s="48">
        <v>499</v>
      </c>
      <c r="E90" s="48">
        <v>546</v>
      </c>
    </row>
    <row r="91" spans="1:5" x14ac:dyDescent="0.2">
      <c r="A91" s="44" t="s">
        <v>36</v>
      </c>
      <c r="B91" s="49"/>
      <c r="C91" s="48">
        <f>SUM(C86:C90)</f>
        <v>6946</v>
      </c>
      <c r="D91" s="48">
        <f>SUM(D86:D90)</f>
        <v>3450</v>
      </c>
      <c r="E91" s="48">
        <f>SUM(E86:E90)</f>
        <v>3496</v>
      </c>
    </row>
    <row r="92" spans="1:5" x14ac:dyDescent="0.2">
      <c r="A92" s="37" t="s">
        <v>102</v>
      </c>
      <c r="B92" s="47">
        <f>$B$8-70</f>
        <v>1944</v>
      </c>
      <c r="C92" s="48">
        <v>1452</v>
      </c>
      <c r="D92" s="48">
        <v>710</v>
      </c>
      <c r="E92" s="48">
        <v>742</v>
      </c>
    </row>
    <row r="93" spans="1:5" x14ac:dyDescent="0.2">
      <c r="A93" s="37" t="s">
        <v>103</v>
      </c>
      <c r="B93" s="47">
        <f>$B$8-71</f>
        <v>1943</v>
      </c>
      <c r="C93" s="48">
        <v>1439</v>
      </c>
      <c r="D93" s="48">
        <v>683</v>
      </c>
      <c r="E93" s="48">
        <v>756</v>
      </c>
    </row>
    <row r="94" spans="1:5" x14ac:dyDescent="0.2">
      <c r="A94" s="37" t="s">
        <v>104</v>
      </c>
      <c r="B94" s="47">
        <f>$B$8-72</f>
        <v>1942</v>
      </c>
      <c r="C94" s="48">
        <v>1386</v>
      </c>
      <c r="D94" s="48">
        <v>628</v>
      </c>
      <c r="E94" s="48">
        <v>758</v>
      </c>
    </row>
    <row r="95" spans="1:5" x14ac:dyDescent="0.2">
      <c r="A95" s="37" t="s">
        <v>105</v>
      </c>
      <c r="B95" s="47">
        <f>$B$8-73</f>
        <v>1941</v>
      </c>
      <c r="C95" s="48">
        <v>1784</v>
      </c>
      <c r="D95" s="48">
        <v>849</v>
      </c>
      <c r="E95" s="48">
        <v>935</v>
      </c>
    </row>
    <row r="96" spans="1:5" x14ac:dyDescent="0.2">
      <c r="A96" s="37" t="s">
        <v>106</v>
      </c>
      <c r="B96" s="47">
        <f>$B$8-74</f>
        <v>1940</v>
      </c>
      <c r="C96" s="48">
        <v>1735</v>
      </c>
      <c r="D96" s="48">
        <v>822</v>
      </c>
      <c r="E96" s="48">
        <v>913</v>
      </c>
    </row>
    <row r="97" spans="1:5" x14ac:dyDescent="0.2">
      <c r="A97" s="44" t="s">
        <v>36</v>
      </c>
      <c r="B97" s="49"/>
      <c r="C97" s="48">
        <f>SUM(C92:C96)</f>
        <v>7796</v>
      </c>
      <c r="D97" s="48">
        <f>SUM(D92:D96)</f>
        <v>3692</v>
      </c>
      <c r="E97" s="48">
        <f>SUM(E92:E96)</f>
        <v>4104</v>
      </c>
    </row>
    <row r="98" spans="1:5" x14ac:dyDescent="0.2">
      <c r="A98" s="37" t="s">
        <v>107</v>
      </c>
      <c r="B98" s="47">
        <f>$B$8-75</f>
        <v>1939</v>
      </c>
      <c r="C98" s="48">
        <v>1724</v>
      </c>
      <c r="D98" s="48">
        <v>780</v>
      </c>
      <c r="E98" s="48">
        <v>944</v>
      </c>
    </row>
    <row r="99" spans="1:5" x14ac:dyDescent="0.2">
      <c r="A99" s="37" t="s">
        <v>108</v>
      </c>
      <c r="B99" s="47">
        <f>$B$8-76</f>
        <v>1938</v>
      </c>
      <c r="C99" s="48">
        <v>1606</v>
      </c>
      <c r="D99" s="48">
        <v>755</v>
      </c>
      <c r="E99" s="48">
        <v>851</v>
      </c>
    </row>
    <row r="100" spans="1:5" x14ac:dyDescent="0.2">
      <c r="A100" s="37" t="s">
        <v>109</v>
      </c>
      <c r="B100" s="47">
        <f>$B$8-77</f>
        <v>1937</v>
      </c>
      <c r="C100" s="48">
        <v>1374</v>
      </c>
      <c r="D100" s="48">
        <v>624</v>
      </c>
      <c r="E100" s="48">
        <v>750</v>
      </c>
    </row>
    <row r="101" spans="1:5" x14ac:dyDescent="0.2">
      <c r="A101" s="37" t="s">
        <v>110</v>
      </c>
      <c r="B101" s="47">
        <f>$B$8-78</f>
        <v>1936</v>
      </c>
      <c r="C101" s="48">
        <v>1405</v>
      </c>
      <c r="D101" s="48">
        <v>640</v>
      </c>
      <c r="E101" s="48">
        <v>765</v>
      </c>
    </row>
    <row r="102" spans="1:5" x14ac:dyDescent="0.2">
      <c r="A102" s="38" t="s">
        <v>111</v>
      </c>
      <c r="B102" s="47">
        <f>$B$8-79</f>
        <v>1935</v>
      </c>
      <c r="C102" s="48">
        <v>1161</v>
      </c>
      <c r="D102" s="48">
        <v>482</v>
      </c>
      <c r="E102" s="48">
        <v>679</v>
      </c>
    </row>
    <row r="103" spans="1:5" x14ac:dyDescent="0.2">
      <c r="A103" s="45" t="s">
        <v>36</v>
      </c>
      <c r="B103" s="50"/>
      <c r="C103" s="48">
        <f>SUM(C98:C102)</f>
        <v>7270</v>
      </c>
      <c r="D103" s="48">
        <f>SUM(D98:D102)</f>
        <v>3281</v>
      </c>
      <c r="E103" s="48">
        <f>SUM(E98:E102)</f>
        <v>3989</v>
      </c>
    </row>
    <row r="104" spans="1:5" x14ac:dyDescent="0.2">
      <c r="A104" s="38" t="s">
        <v>112</v>
      </c>
      <c r="B104" s="47">
        <f>$B$8-80</f>
        <v>1934</v>
      </c>
      <c r="C104" s="48">
        <v>1078</v>
      </c>
      <c r="D104" s="48">
        <v>473</v>
      </c>
      <c r="E104" s="48">
        <v>605</v>
      </c>
    </row>
    <row r="105" spans="1:5" x14ac:dyDescent="0.2">
      <c r="A105" s="38" t="s">
        <v>123</v>
      </c>
      <c r="B105" s="47">
        <f>$B$8-81</f>
        <v>1933</v>
      </c>
      <c r="C105" s="48">
        <v>711</v>
      </c>
      <c r="D105" s="48">
        <v>291</v>
      </c>
      <c r="E105" s="48">
        <v>420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653</v>
      </c>
      <c r="D106" s="48">
        <v>261</v>
      </c>
      <c r="E106" s="48">
        <v>392</v>
      </c>
    </row>
    <row r="107" spans="1:5" x14ac:dyDescent="0.2">
      <c r="A107" s="38" t="s">
        <v>124</v>
      </c>
      <c r="B107" s="47">
        <f>$B$8-83</f>
        <v>1931</v>
      </c>
      <c r="C107" s="48">
        <v>635</v>
      </c>
      <c r="D107" s="48">
        <v>247</v>
      </c>
      <c r="E107" s="48">
        <v>388</v>
      </c>
    </row>
    <row r="108" spans="1:5" x14ac:dyDescent="0.2">
      <c r="A108" s="38" t="s">
        <v>122</v>
      </c>
      <c r="B108" s="47">
        <f>$B$8-84</f>
        <v>1930</v>
      </c>
      <c r="C108" s="48">
        <v>610</v>
      </c>
      <c r="D108" s="48">
        <v>243</v>
      </c>
      <c r="E108" s="48">
        <v>367</v>
      </c>
    </row>
    <row r="109" spans="1:5" x14ac:dyDescent="0.2">
      <c r="A109" s="45" t="s">
        <v>36</v>
      </c>
      <c r="B109" s="50"/>
      <c r="C109" s="48">
        <f>SUM(C104:C108)</f>
        <v>3687</v>
      </c>
      <c r="D109" s="48">
        <f>SUM(D104:D108)</f>
        <v>1515</v>
      </c>
      <c r="E109" s="48">
        <f>SUM(E104:E108)</f>
        <v>2172</v>
      </c>
    </row>
    <row r="110" spans="1:5" x14ac:dyDescent="0.2">
      <c r="A110" s="38" t="s">
        <v>113</v>
      </c>
      <c r="B110" s="47">
        <f>$B$8-85</f>
        <v>1929</v>
      </c>
      <c r="C110" s="48">
        <v>549</v>
      </c>
      <c r="D110" s="48">
        <v>202</v>
      </c>
      <c r="E110" s="48">
        <v>347</v>
      </c>
    </row>
    <row r="111" spans="1:5" x14ac:dyDescent="0.2">
      <c r="A111" s="38" t="s">
        <v>114</v>
      </c>
      <c r="B111" s="47">
        <f>$B$8-86</f>
        <v>1928</v>
      </c>
      <c r="C111" s="48">
        <v>508</v>
      </c>
      <c r="D111" s="48">
        <v>180</v>
      </c>
      <c r="E111" s="48">
        <v>328</v>
      </c>
    </row>
    <row r="112" spans="1:5" x14ac:dyDescent="0.2">
      <c r="A112" s="38" t="s">
        <v>115</v>
      </c>
      <c r="B112" s="47">
        <f>$B$8-87</f>
        <v>1927</v>
      </c>
      <c r="C112" s="48">
        <v>455</v>
      </c>
      <c r="D112" s="48">
        <v>126</v>
      </c>
      <c r="E112" s="48">
        <v>329</v>
      </c>
    </row>
    <row r="113" spans="1:5" x14ac:dyDescent="0.2">
      <c r="A113" s="38" t="s">
        <v>116</v>
      </c>
      <c r="B113" s="47">
        <f>$B$8-88</f>
        <v>1926</v>
      </c>
      <c r="C113" s="48">
        <v>371</v>
      </c>
      <c r="D113" s="48">
        <v>101</v>
      </c>
      <c r="E113" s="48">
        <v>270</v>
      </c>
    </row>
    <row r="114" spans="1:5" x14ac:dyDescent="0.2">
      <c r="A114" s="38" t="s">
        <v>117</v>
      </c>
      <c r="B114" s="47">
        <f>$B$8-89</f>
        <v>1925</v>
      </c>
      <c r="C114" s="48">
        <v>329</v>
      </c>
      <c r="D114" s="48">
        <v>96</v>
      </c>
      <c r="E114" s="48">
        <v>233</v>
      </c>
    </row>
    <row r="115" spans="1:5" x14ac:dyDescent="0.2">
      <c r="A115" s="45" t="s">
        <v>36</v>
      </c>
      <c r="B115" s="51"/>
      <c r="C115" s="48">
        <f>SUM(C110:C114)</f>
        <v>2212</v>
      </c>
      <c r="D115" s="48">
        <f>SUM(D110:D114)</f>
        <v>705</v>
      </c>
      <c r="E115" s="48">
        <f>SUM(E110:E114)</f>
        <v>1507</v>
      </c>
    </row>
    <row r="116" spans="1:5" x14ac:dyDescent="0.2">
      <c r="A116" s="38" t="s">
        <v>118</v>
      </c>
      <c r="B116" s="47">
        <f>$B$8-90</f>
        <v>1924</v>
      </c>
      <c r="C116" s="48">
        <v>1088</v>
      </c>
      <c r="D116" s="48">
        <v>241</v>
      </c>
      <c r="E116" s="48">
        <v>847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130218</v>
      </c>
      <c r="D118" s="53">
        <v>64113</v>
      </c>
      <c r="E118" s="53">
        <v>66105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6:E116 C7:E97 A7:B109">
    <cfRule type="expression" dxfId="22" priority="9">
      <formula>MOD(ROW(),2)=1</formula>
    </cfRule>
  </conditionalFormatting>
  <conditionalFormatting sqref="C98:E101">
    <cfRule type="expression" dxfId="21" priority="8">
      <formula>MOD(ROW(),2)=1</formula>
    </cfRule>
  </conditionalFormatting>
  <conditionalFormatting sqref="A115:B115 A116 A118:B118 A110:A114">
    <cfRule type="expression" dxfId="20" priority="5">
      <formula>MOD(ROW(),2)=1</formula>
    </cfRule>
  </conditionalFormatting>
  <conditionalFormatting sqref="B110:B114">
    <cfRule type="expression" dxfId="19" priority="4">
      <formula>MOD(ROW(),2)=1</formula>
    </cfRule>
  </conditionalFormatting>
  <conditionalFormatting sqref="B116">
    <cfRule type="expression" dxfId="18" priority="3">
      <formula>MOD(ROW(),2)=1</formula>
    </cfRule>
  </conditionalFormatting>
  <conditionalFormatting sqref="C113:E115">
    <cfRule type="expression" dxfId="17" priority="2">
      <formula>MOD(ROW(),2)=1</formula>
    </cfRule>
  </conditionalFormatting>
  <conditionalFormatting sqref="A117:E117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139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1975</v>
      </c>
      <c r="D8" s="48">
        <v>1002</v>
      </c>
      <c r="E8" s="48">
        <v>973</v>
      </c>
    </row>
    <row r="9" spans="1:8" ht="14.1" customHeight="1" x14ac:dyDescent="0.25">
      <c r="A9" s="36" t="s">
        <v>32</v>
      </c>
      <c r="B9" s="47">
        <f>$B$8-1</f>
        <v>2013</v>
      </c>
      <c r="C9" s="48">
        <v>2081</v>
      </c>
      <c r="D9" s="48">
        <v>1084</v>
      </c>
      <c r="E9" s="48">
        <v>997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1996</v>
      </c>
      <c r="D10" s="48">
        <v>1048</v>
      </c>
      <c r="E10" s="48">
        <v>948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2159</v>
      </c>
      <c r="D11" s="48">
        <v>1116</v>
      </c>
      <c r="E11" s="48">
        <v>1043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2182</v>
      </c>
      <c r="D12" s="48">
        <v>1108</v>
      </c>
      <c r="E12" s="48">
        <v>1074</v>
      </c>
    </row>
    <row r="13" spans="1:8" ht="14.1" customHeight="1" x14ac:dyDescent="0.25">
      <c r="A13" s="43" t="s">
        <v>36</v>
      </c>
      <c r="B13" s="47"/>
      <c r="C13" s="48">
        <f>SUM(C8:C12)</f>
        <v>10393</v>
      </c>
      <c r="D13" s="48">
        <f>SUM(D8:D12)</f>
        <v>5358</v>
      </c>
      <c r="E13" s="48">
        <f>SUM(E8:E12)</f>
        <v>5035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2156</v>
      </c>
      <c r="D14" s="48">
        <v>1123</v>
      </c>
      <c r="E14" s="48">
        <v>1033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2291</v>
      </c>
      <c r="D15" s="48">
        <v>1178</v>
      </c>
      <c r="E15" s="48">
        <v>1113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2227</v>
      </c>
      <c r="D16" s="48">
        <v>1113</v>
      </c>
      <c r="E16" s="48">
        <v>1114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2173</v>
      </c>
      <c r="D17" s="48">
        <v>1134</v>
      </c>
      <c r="E17" s="48">
        <v>1039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2121</v>
      </c>
      <c r="D18" s="48">
        <v>1066</v>
      </c>
      <c r="E18" s="48">
        <v>1055</v>
      </c>
    </row>
    <row r="19" spans="1:5" ht="14.1" customHeight="1" x14ac:dyDescent="0.25">
      <c r="A19" s="44" t="s">
        <v>36</v>
      </c>
      <c r="B19" s="49"/>
      <c r="C19" s="48">
        <f>SUM(C14:C18)</f>
        <v>10968</v>
      </c>
      <c r="D19" s="48">
        <f>SUM(D14:D18)</f>
        <v>5614</v>
      </c>
      <c r="E19" s="48">
        <f>SUM(E14:E18)</f>
        <v>5354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2261</v>
      </c>
      <c r="D20" s="48">
        <v>1175</v>
      </c>
      <c r="E20" s="48">
        <v>1086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2294</v>
      </c>
      <c r="D21" s="48">
        <v>1156</v>
      </c>
      <c r="E21" s="48">
        <v>1138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2289</v>
      </c>
      <c r="D22" s="48">
        <v>1192</v>
      </c>
      <c r="E22" s="48">
        <v>1097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2442</v>
      </c>
      <c r="D23" s="48">
        <v>1224</v>
      </c>
      <c r="E23" s="48">
        <v>1218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2610</v>
      </c>
      <c r="D24" s="48">
        <v>1326</v>
      </c>
      <c r="E24" s="48">
        <v>1284</v>
      </c>
    </row>
    <row r="25" spans="1:5" ht="14.1" customHeight="1" x14ac:dyDescent="0.25">
      <c r="A25" s="44" t="s">
        <v>36</v>
      </c>
      <c r="B25" s="49"/>
      <c r="C25" s="48">
        <f>SUM(C20:C24)</f>
        <v>11896</v>
      </c>
      <c r="D25" s="48">
        <f>SUM(D20:D24)</f>
        <v>6073</v>
      </c>
      <c r="E25" s="48">
        <f>SUM(E20:E24)</f>
        <v>5823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2592</v>
      </c>
      <c r="D26" s="48">
        <v>1279</v>
      </c>
      <c r="E26" s="48">
        <v>1313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2584</v>
      </c>
      <c r="D27" s="48">
        <v>1306</v>
      </c>
      <c r="E27" s="48">
        <v>1278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2603</v>
      </c>
      <c r="D28" s="48">
        <v>1388</v>
      </c>
      <c r="E28" s="48">
        <v>1215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2514</v>
      </c>
      <c r="D29" s="48">
        <v>1339</v>
      </c>
      <c r="E29" s="48">
        <v>1175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2402</v>
      </c>
      <c r="D30" s="48">
        <v>1246</v>
      </c>
      <c r="E30" s="48">
        <v>1156</v>
      </c>
    </row>
    <row r="31" spans="1:5" ht="14.1" customHeight="1" x14ac:dyDescent="0.25">
      <c r="A31" s="44" t="s">
        <v>36</v>
      </c>
      <c r="B31" s="49"/>
      <c r="C31" s="48">
        <f>SUM(C26:C30)</f>
        <v>12695</v>
      </c>
      <c r="D31" s="48">
        <f>SUM(D26:D30)</f>
        <v>6558</v>
      </c>
      <c r="E31" s="48">
        <f>SUM(E26:E30)</f>
        <v>6137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2293</v>
      </c>
      <c r="D32" s="48">
        <v>1223</v>
      </c>
      <c r="E32" s="48">
        <v>1070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2215</v>
      </c>
      <c r="D33" s="48">
        <v>1169</v>
      </c>
      <c r="E33" s="48">
        <v>1046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1966</v>
      </c>
      <c r="D34" s="48">
        <v>1059</v>
      </c>
      <c r="E34" s="48">
        <v>907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2018</v>
      </c>
      <c r="D35" s="48">
        <v>1058</v>
      </c>
      <c r="E35" s="48">
        <v>960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1960</v>
      </c>
      <c r="D36" s="48">
        <v>1033</v>
      </c>
      <c r="E36" s="48">
        <v>927</v>
      </c>
    </row>
    <row r="37" spans="1:5" ht="14.1" customHeight="1" x14ac:dyDescent="0.25">
      <c r="A37" s="44" t="s">
        <v>36</v>
      </c>
      <c r="B37" s="49"/>
      <c r="C37" s="48">
        <f>SUM(C32:C36)</f>
        <v>10452</v>
      </c>
      <c r="D37" s="48">
        <f>SUM(D32:D36)</f>
        <v>5542</v>
      </c>
      <c r="E37" s="48">
        <f>SUM(E32:E36)</f>
        <v>4910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2022</v>
      </c>
      <c r="D38" s="48">
        <v>1051</v>
      </c>
      <c r="E38" s="48">
        <v>971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2090</v>
      </c>
      <c r="D39" s="48">
        <v>1099</v>
      </c>
      <c r="E39" s="48">
        <v>991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2123</v>
      </c>
      <c r="D40" s="48">
        <v>1049</v>
      </c>
      <c r="E40" s="48">
        <v>1074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2069</v>
      </c>
      <c r="D41" s="48">
        <v>1037</v>
      </c>
      <c r="E41" s="48">
        <v>1032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2098</v>
      </c>
      <c r="D42" s="48">
        <v>1003</v>
      </c>
      <c r="E42" s="48">
        <v>1095</v>
      </c>
    </row>
    <row r="43" spans="1:5" ht="14.1" customHeight="1" x14ac:dyDescent="0.25">
      <c r="A43" s="44" t="s">
        <v>36</v>
      </c>
      <c r="B43" s="49"/>
      <c r="C43" s="48">
        <f>SUM(C38:C42)</f>
        <v>10402</v>
      </c>
      <c r="D43" s="48">
        <f>SUM(D38:D42)</f>
        <v>5239</v>
      </c>
      <c r="E43" s="48">
        <f>SUM(E38:E42)</f>
        <v>5163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2251</v>
      </c>
      <c r="D44" s="48">
        <v>1057</v>
      </c>
      <c r="E44" s="48">
        <v>1194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2299</v>
      </c>
      <c r="D45" s="48">
        <v>1107</v>
      </c>
      <c r="E45" s="48">
        <v>1192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2619</v>
      </c>
      <c r="D46" s="48">
        <v>1211</v>
      </c>
      <c r="E46" s="48">
        <v>1408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2638</v>
      </c>
      <c r="D47" s="48">
        <v>1272</v>
      </c>
      <c r="E47" s="48">
        <v>1366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2809</v>
      </c>
      <c r="D48" s="48">
        <v>1322</v>
      </c>
      <c r="E48" s="48">
        <v>1487</v>
      </c>
    </row>
    <row r="49" spans="1:5" ht="14.1" customHeight="1" x14ac:dyDescent="0.2">
      <c r="A49" s="44" t="s">
        <v>36</v>
      </c>
      <c r="B49" s="49"/>
      <c r="C49" s="48">
        <f>SUM(C44:C48)</f>
        <v>12616</v>
      </c>
      <c r="D49" s="48">
        <f>SUM(D44:D48)</f>
        <v>5969</v>
      </c>
      <c r="E49" s="48">
        <f>SUM(E44:E48)</f>
        <v>6647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2744</v>
      </c>
      <c r="D50" s="48">
        <v>1327</v>
      </c>
      <c r="E50" s="48">
        <v>1417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2814</v>
      </c>
      <c r="D51" s="48">
        <v>1364</v>
      </c>
      <c r="E51" s="48">
        <v>1450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2740</v>
      </c>
      <c r="D52" s="48">
        <v>1342</v>
      </c>
      <c r="E52" s="48">
        <v>1398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2727</v>
      </c>
      <c r="D53" s="48">
        <v>1277</v>
      </c>
      <c r="E53" s="48">
        <v>1450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2764</v>
      </c>
      <c r="D54" s="48">
        <v>1384</v>
      </c>
      <c r="E54" s="48">
        <v>1380</v>
      </c>
    </row>
    <row r="55" spans="1:5" ht="14.1" customHeight="1" x14ac:dyDescent="0.2">
      <c r="A55" s="43" t="s">
        <v>36</v>
      </c>
      <c r="B55" s="49"/>
      <c r="C55" s="48">
        <f>SUM(C50:C54)</f>
        <v>13789</v>
      </c>
      <c r="D55" s="48">
        <f>SUM(D50:D54)</f>
        <v>6694</v>
      </c>
      <c r="E55" s="48">
        <f>SUM(E50:E54)</f>
        <v>7095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2751</v>
      </c>
      <c r="D56" s="48">
        <v>1341</v>
      </c>
      <c r="E56" s="48">
        <v>1410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2855</v>
      </c>
      <c r="D57" s="48">
        <v>1385</v>
      </c>
      <c r="E57" s="48">
        <v>1470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3066</v>
      </c>
      <c r="D58" s="48">
        <v>1491</v>
      </c>
      <c r="E58" s="48">
        <v>1575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3543</v>
      </c>
      <c r="D59" s="48">
        <v>1743</v>
      </c>
      <c r="E59" s="48">
        <v>1800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3661</v>
      </c>
      <c r="D60" s="48">
        <v>1758</v>
      </c>
      <c r="E60" s="48">
        <v>1903</v>
      </c>
    </row>
    <row r="61" spans="1:5" ht="14.1" customHeight="1" x14ac:dyDescent="0.2">
      <c r="A61" s="44" t="s">
        <v>36</v>
      </c>
      <c r="B61" s="49"/>
      <c r="C61" s="48">
        <f>SUM(C56:C60)</f>
        <v>15876</v>
      </c>
      <c r="D61" s="48">
        <f>SUM(D56:D60)</f>
        <v>7718</v>
      </c>
      <c r="E61" s="48">
        <f>SUM(E56:E60)</f>
        <v>8158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4046</v>
      </c>
      <c r="D62" s="48">
        <v>2004</v>
      </c>
      <c r="E62" s="48">
        <v>2042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4509</v>
      </c>
      <c r="D63" s="48">
        <v>2228</v>
      </c>
      <c r="E63" s="48">
        <v>2281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4654</v>
      </c>
      <c r="D64" s="48">
        <v>2353</v>
      </c>
      <c r="E64" s="48">
        <v>2301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4661</v>
      </c>
      <c r="D65" s="48">
        <v>2272</v>
      </c>
      <c r="E65" s="48">
        <v>2389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4453</v>
      </c>
      <c r="D66" s="48">
        <v>2218</v>
      </c>
      <c r="E66" s="48">
        <v>2235</v>
      </c>
    </row>
    <row r="67" spans="1:5" ht="14.1" customHeight="1" x14ac:dyDescent="0.2">
      <c r="A67" s="44" t="s">
        <v>36</v>
      </c>
      <c r="B67" s="49"/>
      <c r="C67" s="48">
        <f>SUM(C62:C66)</f>
        <v>22323</v>
      </c>
      <c r="D67" s="48">
        <f>SUM(D62:D66)</f>
        <v>11075</v>
      </c>
      <c r="E67" s="48">
        <f>SUM(E62:E66)</f>
        <v>11248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4625</v>
      </c>
      <c r="D68" s="48">
        <v>2325</v>
      </c>
      <c r="E68" s="48">
        <v>2300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4452</v>
      </c>
      <c r="D69" s="48">
        <v>2226</v>
      </c>
      <c r="E69" s="48">
        <v>2226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4111</v>
      </c>
      <c r="D70" s="48">
        <v>2042</v>
      </c>
      <c r="E70" s="48">
        <v>2069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3970</v>
      </c>
      <c r="D71" s="48">
        <v>1977</v>
      </c>
      <c r="E71" s="48">
        <v>1993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3704</v>
      </c>
      <c r="D72" s="48">
        <v>1912</v>
      </c>
      <c r="E72" s="48">
        <v>1792</v>
      </c>
    </row>
    <row r="73" spans="1:5" ht="14.1" customHeight="1" x14ac:dyDescent="0.2">
      <c r="A73" s="44" t="s">
        <v>36</v>
      </c>
      <c r="B73" s="49"/>
      <c r="C73" s="48">
        <f>SUM(C68:C72)</f>
        <v>20862</v>
      </c>
      <c r="D73" s="48">
        <f>SUM(D68:D72)</f>
        <v>10482</v>
      </c>
      <c r="E73" s="48">
        <f>SUM(E68:E72)</f>
        <v>10380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3578</v>
      </c>
      <c r="D74" s="48">
        <v>1750</v>
      </c>
      <c r="E74" s="48">
        <v>1828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3401</v>
      </c>
      <c r="D75" s="48">
        <v>1681</v>
      </c>
      <c r="E75" s="48">
        <v>1720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3322</v>
      </c>
      <c r="D76" s="48">
        <v>1627</v>
      </c>
      <c r="E76" s="48">
        <v>1695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3075</v>
      </c>
      <c r="D77" s="48">
        <v>1517</v>
      </c>
      <c r="E77" s="48">
        <v>1558</v>
      </c>
    </row>
    <row r="78" spans="1:5" x14ac:dyDescent="0.2">
      <c r="A78" s="37" t="s">
        <v>91</v>
      </c>
      <c r="B78" s="47">
        <f>$B$8-59</f>
        <v>1955</v>
      </c>
      <c r="C78" s="48">
        <v>3043</v>
      </c>
      <c r="D78" s="48">
        <v>1469</v>
      </c>
      <c r="E78" s="48">
        <v>1574</v>
      </c>
    </row>
    <row r="79" spans="1:5" x14ac:dyDescent="0.2">
      <c r="A79" s="44" t="s">
        <v>36</v>
      </c>
      <c r="B79" s="49"/>
      <c r="C79" s="48">
        <f>SUM(C74:C78)</f>
        <v>16419</v>
      </c>
      <c r="D79" s="48">
        <f>SUM(D74:D78)</f>
        <v>8044</v>
      </c>
      <c r="E79" s="48">
        <f>SUM(E74:E78)</f>
        <v>8375</v>
      </c>
    </row>
    <row r="80" spans="1:5" x14ac:dyDescent="0.2">
      <c r="A80" s="37" t="s">
        <v>92</v>
      </c>
      <c r="B80" s="47">
        <f>$B$8-60</f>
        <v>1954</v>
      </c>
      <c r="C80" s="48">
        <v>2985</v>
      </c>
      <c r="D80" s="48">
        <v>1444</v>
      </c>
      <c r="E80" s="48">
        <v>1541</v>
      </c>
    </row>
    <row r="81" spans="1:5" x14ac:dyDescent="0.2">
      <c r="A81" s="37" t="s">
        <v>93</v>
      </c>
      <c r="B81" s="47">
        <f>$B$8-61</f>
        <v>1953</v>
      </c>
      <c r="C81" s="48">
        <v>2905</v>
      </c>
      <c r="D81" s="48">
        <v>1433</v>
      </c>
      <c r="E81" s="48">
        <v>1472</v>
      </c>
    </row>
    <row r="82" spans="1:5" x14ac:dyDescent="0.2">
      <c r="A82" s="37" t="s">
        <v>94</v>
      </c>
      <c r="B82" s="47">
        <f>$B$8-62</f>
        <v>1952</v>
      </c>
      <c r="C82" s="48">
        <v>2861</v>
      </c>
      <c r="D82" s="48">
        <v>1386</v>
      </c>
      <c r="E82" s="48">
        <v>1475</v>
      </c>
    </row>
    <row r="83" spans="1:5" x14ac:dyDescent="0.2">
      <c r="A83" s="37" t="s">
        <v>95</v>
      </c>
      <c r="B83" s="47">
        <f>$B$8-63</f>
        <v>1951</v>
      </c>
      <c r="C83" s="48">
        <v>2786</v>
      </c>
      <c r="D83" s="48">
        <v>1377</v>
      </c>
      <c r="E83" s="48">
        <v>1409</v>
      </c>
    </row>
    <row r="84" spans="1:5" x14ac:dyDescent="0.2">
      <c r="A84" s="37" t="s">
        <v>96</v>
      </c>
      <c r="B84" s="47">
        <f>$B$8-64</f>
        <v>1950</v>
      </c>
      <c r="C84" s="48">
        <v>2844</v>
      </c>
      <c r="D84" s="48">
        <v>1361</v>
      </c>
      <c r="E84" s="48">
        <v>1483</v>
      </c>
    </row>
    <row r="85" spans="1:5" x14ac:dyDescent="0.2">
      <c r="A85" s="44" t="s">
        <v>36</v>
      </c>
      <c r="B85" s="49"/>
      <c r="C85" s="48">
        <f>SUM(C80:C84)</f>
        <v>14381</v>
      </c>
      <c r="D85" s="48">
        <f>SUM(D80:D84)</f>
        <v>7001</v>
      </c>
      <c r="E85" s="48">
        <f>SUM(E80:E84)</f>
        <v>7380</v>
      </c>
    </row>
    <row r="86" spans="1:5" x14ac:dyDescent="0.2">
      <c r="A86" s="37" t="s">
        <v>97</v>
      </c>
      <c r="B86" s="47">
        <f>$B$8-65</f>
        <v>1949</v>
      </c>
      <c r="C86" s="48">
        <v>2778</v>
      </c>
      <c r="D86" s="48">
        <v>1360</v>
      </c>
      <c r="E86" s="48">
        <v>1418</v>
      </c>
    </row>
    <row r="87" spans="1:5" x14ac:dyDescent="0.2">
      <c r="A87" s="37" t="s">
        <v>98</v>
      </c>
      <c r="B87" s="47">
        <f>$B$8-66</f>
        <v>1948</v>
      </c>
      <c r="C87" s="48">
        <v>2850</v>
      </c>
      <c r="D87" s="48">
        <v>1397</v>
      </c>
      <c r="E87" s="48">
        <v>1453</v>
      </c>
    </row>
    <row r="88" spans="1:5" x14ac:dyDescent="0.2">
      <c r="A88" s="37" t="s">
        <v>99</v>
      </c>
      <c r="B88" s="47">
        <f>$B$8-67</f>
        <v>1947</v>
      </c>
      <c r="C88" s="48">
        <v>2578</v>
      </c>
      <c r="D88" s="48">
        <v>1254</v>
      </c>
      <c r="E88" s="48">
        <v>1324</v>
      </c>
    </row>
    <row r="89" spans="1:5" x14ac:dyDescent="0.2">
      <c r="A89" s="37" t="s">
        <v>100</v>
      </c>
      <c r="B89" s="47">
        <f>$B$8-68</f>
        <v>1946</v>
      </c>
      <c r="C89" s="48">
        <v>2413</v>
      </c>
      <c r="D89" s="48">
        <v>1158</v>
      </c>
      <c r="E89" s="48">
        <v>1255</v>
      </c>
    </row>
    <row r="90" spans="1:5" x14ac:dyDescent="0.2">
      <c r="A90" s="37" t="s">
        <v>101</v>
      </c>
      <c r="B90" s="47">
        <f>$B$8-69</f>
        <v>1945</v>
      </c>
      <c r="C90" s="48">
        <v>1984</v>
      </c>
      <c r="D90" s="48">
        <v>916</v>
      </c>
      <c r="E90" s="48">
        <v>1068</v>
      </c>
    </row>
    <row r="91" spans="1:5" x14ac:dyDescent="0.2">
      <c r="A91" s="44" t="s">
        <v>36</v>
      </c>
      <c r="B91" s="49"/>
      <c r="C91" s="48">
        <f>SUM(C86:C90)</f>
        <v>12603</v>
      </c>
      <c r="D91" s="48">
        <f>SUM(D86:D90)</f>
        <v>6085</v>
      </c>
      <c r="E91" s="48">
        <f>SUM(E86:E90)</f>
        <v>6518</v>
      </c>
    </row>
    <row r="92" spans="1:5" x14ac:dyDescent="0.2">
      <c r="A92" s="37" t="s">
        <v>102</v>
      </c>
      <c r="B92" s="47">
        <f>$B$8-70</f>
        <v>1944</v>
      </c>
      <c r="C92" s="48">
        <v>2763</v>
      </c>
      <c r="D92" s="48">
        <v>1316</v>
      </c>
      <c r="E92" s="48">
        <v>1447</v>
      </c>
    </row>
    <row r="93" spans="1:5" x14ac:dyDescent="0.2">
      <c r="A93" s="37" t="s">
        <v>103</v>
      </c>
      <c r="B93" s="47">
        <f>$B$8-71</f>
        <v>1943</v>
      </c>
      <c r="C93" s="48">
        <v>2892</v>
      </c>
      <c r="D93" s="48">
        <v>1378</v>
      </c>
      <c r="E93" s="48">
        <v>1514</v>
      </c>
    </row>
    <row r="94" spans="1:5" x14ac:dyDescent="0.2">
      <c r="A94" s="37" t="s">
        <v>104</v>
      </c>
      <c r="B94" s="47">
        <f>$B$8-72</f>
        <v>1942</v>
      </c>
      <c r="C94" s="48">
        <v>2679</v>
      </c>
      <c r="D94" s="48">
        <v>1298</v>
      </c>
      <c r="E94" s="48">
        <v>1381</v>
      </c>
    </row>
    <row r="95" spans="1:5" x14ac:dyDescent="0.2">
      <c r="A95" s="37" t="s">
        <v>105</v>
      </c>
      <c r="B95" s="47">
        <f>$B$8-73</f>
        <v>1941</v>
      </c>
      <c r="C95" s="48">
        <v>3146</v>
      </c>
      <c r="D95" s="48">
        <v>1531</v>
      </c>
      <c r="E95" s="48">
        <v>1615</v>
      </c>
    </row>
    <row r="96" spans="1:5" x14ac:dyDescent="0.2">
      <c r="A96" s="37" t="s">
        <v>106</v>
      </c>
      <c r="B96" s="47">
        <f>$B$8-74</f>
        <v>1940</v>
      </c>
      <c r="C96" s="48">
        <v>3187</v>
      </c>
      <c r="D96" s="48">
        <v>1481</v>
      </c>
      <c r="E96" s="48">
        <v>1706</v>
      </c>
    </row>
    <row r="97" spans="1:5" x14ac:dyDescent="0.2">
      <c r="A97" s="44" t="s">
        <v>36</v>
      </c>
      <c r="B97" s="49"/>
      <c r="C97" s="48">
        <f>SUM(C92:C96)</f>
        <v>14667</v>
      </c>
      <c r="D97" s="48">
        <f>SUM(D92:D96)</f>
        <v>7004</v>
      </c>
      <c r="E97" s="48">
        <f>SUM(E92:E96)</f>
        <v>7663</v>
      </c>
    </row>
    <row r="98" spans="1:5" x14ac:dyDescent="0.2">
      <c r="A98" s="37" t="s">
        <v>107</v>
      </c>
      <c r="B98" s="47">
        <f>$B$8-75</f>
        <v>1939</v>
      </c>
      <c r="C98" s="48">
        <v>3017</v>
      </c>
      <c r="D98" s="48">
        <v>1425</v>
      </c>
      <c r="E98" s="48">
        <v>1592</v>
      </c>
    </row>
    <row r="99" spans="1:5" x14ac:dyDescent="0.2">
      <c r="A99" s="37" t="s">
        <v>108</v>
      </c>
      <c r="B99" s="47">
        <f>$B$8-76</f>
        <v>1938</v>
      </c>
      <c r="C99" s="48">
        <v>2720</v>
      </c>
      <c r="D99" s="48">
        <v>1282</v>
      </c>
      <c r="E99" s="48">
        <v>1438</v>
      </c>
    </row>
    <row r="100" spans="1:5" x14ac:dyDescent="0.2">
      <c r="A100" s="37" t="s">
        <v>109</v>
      </c>
      <c r="B100" s="47">
        <f>$B$8-77</f>
        <v>1937</v>
      </c>
      <c r="C100" s="48">
        <v>2572</v>
      </c>
      <c r="D100" s="48">
        <v>1186</v>
      </c>
      <c r="E100" s="48">
        <v>1386</v>
      </c>
    </row>
    <row r="101" spans="1:5" x14ac:dyDescent="0.2">
      <c r="A101" s="37" t="s">
        <v>110</v>
      </c>
      <c r="B101" s="47">
        <f>$B$8-78</f>
        <v>1936</v>
      </c>
      <c r="C101" s="48">
        <v>2394</v>
      </c>
      <c r="D101" s="48">
        <v>1108</v>
      </c>
      <c r="E101" s="48">
        <v>1286</v>
      </c>
    </row>
    <row r="102" spans="1:5" x14ac:dyDescent="0.2">
      <c r="A102" s="38" t="s">
        <v>111</v>
      </c>
      <c r="B102" s="47">
        <f>$B$8-79</f>
        <v>1935</v>
      </c>
      <c r="C102" s="48">
        <v>2221</v>
      </c>
      <c r="D102" s="48">
        <v>1001</v>
      </c>
      <c r="E102" s="48">
        <v>1220</v>
      </c>
    </row>
    <row r="103" spans="1:5" x14ac:dyDescent="0.2">
      <c r="A103" s="45" t="s">
        <v>36</v>
      </c>
      <c r="B103" s="50"/>
      <c r="C103" s="48">
        <f>SUM(C98:C102)</f>
        <v>12924</v>
      </c>
      <c r="D103" s="48">
        <f>SUM(D98:D102)</f>
        <v>6002</v>
      </c>
      <c r="E103" s="48">
        <f>SUM(E98:E102)</f>
        <v>6922</v>
      </c>
    </row>
    <row r="104" spans="1:5" x14ac:dyDescent="0.2">
      <c r="A104" s="38" t="s">
        <v>112</v>
      </c>
      <c r="B104" s="47">
        <f>$B$8-80</f>
        <v>1934</v>
      </c>
      <c r="C104" s="48">
        <v>1919</v>
      </c>
      <c r="D104" s="48">
        <v>811</v>
      </c>
      <c r="E104" s="48">
        <v>1108</v>
      </c>
    </row>
    <row r="105" spans="1:5" x14ac:dyDescent="0.2">
      <c r="A105" s="38" t="s">
        <v>123</v>
      </c>
      <c r="B105" s="47">
        <f>$B$8-81</f>
        <v>1933</v>
      </c>
      <c r="C105" s="48">
        <v>1347</v>
      </c>
      <c r="D105" s="48">
        <v>583</v>
      </c>
      <c r="E105" s="48">
        <v>764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1243</v>
      </c>
      <c r="D106" s="48">
        <v>484</v>
      </c>
      <c r="E106" s="48">
        <v>759</v>
      </c>
    </row>
    <row r="107" spans="1:5" x14ac:dyDescent="0.2">
      <c r="A107" s="38" t="s">
        <v>124</v>
      </c>
      <c r="B107" s="47">
        <f>$B$8-83</f>
        <v>1931</v>
      </c>
      <c r="C107" s="48">
        <v>1215</v>
      </c>
      <c r="D107" s="48">
        <v>476</v>
      </c>
      <c r="E107" s="48">
        <v>739</v>
      </c>
    </row>
    <row r="108" spans="1:5" x14ac:dyDescent="0.2">
      <c r="A108" s="38" t="s">
        <v>122</v>
      </c>
      <c r="B108" s="47">
        <f>$B$8-84</f>
        <v>1930</v>
      </c>
      <c r="C108" s="48">
        <v>1175</v>
      </c>
      <c r="D108" s="48">
        <v>456</v>
      </c>
      <c r="E108" s="48">
        <v>719</v>
      </c>
    </row>
    <row r="109" spans="1:5" x14ac:dyDescent="0.2">
      <c r="A109" s="45" t="s">
        <v>36</v>
      </c>
      <c r="B109" s="50"/>
      <c r="C109" s="48">
        <f>SUM(C104:C108)</f>
        <v>6899</v>
      </c>
      <c r="D109" s="48">
        <f>SUM(D104:D108)</f>
        <v>2810</v>
      </c>
      <c r="E109" s="48">
        <f>SUM(E104:E108)</f>
        <v>4089</v>
      </c>
    </row>
    <row r="110" spans="1:5" x14ac:dyDescent="0.2">
      <c r="A110" s="38" t="s">
        <v>113</v>
      </c>
      <c r="B110" s="47">
        <f>$B$8-85</f>
        <v>1929</v>
      </c>
      <c r="C110" s="48">
        <v>1071</v>
      </c>
      <c r="D110" s="48">
        <v>406</v>
      </c>
      <c r="E110" s="48">
        <v>665</v>
      </c>
    </row>
    <row r="111" spans="1:5" x14ac:dyDescent="0.2">
      <c r="A111" s="38" t="s">
        <v>114</v>
      </c>
      <c r="B111" s="47">
        <f>$B$8-86</f>
        <v>1928</v>
      </c>
      <c r="C111" s="48">
        <v>1012</v>
      </c>
      <c r="D111" s="48">
        <v>376</v>
      </c>
      <c r="E111" s="48">
        <v>636</v>
      </c>
    </row>
    <row r="112" spans="1:5" x14ac:dyDescent="0.2">
      <c r="A112" s="38" t="s">
        <v>115</v>
      </c>
      <c r="B112" s="47">
        <f>$B$8-87</f>
        <v>1927</v>
      </c>
      <c r="C112" s="48">
        <v>787</v>
      </c>
      <c r="D112" s="48">
        <v>262</v>
      </c>
      <c r="E112" s="48">
        <v>525</v>
      </c>
    </row>
    <row r="113" spans="1:5" x14ac:dyDescent="0.2">
      <c r="A113" s="38" t="s">
        <v>116</v>
      </c>
      <c r="B113" s="47">
        <f>$B$8-88</f>
        <v>1926</v>
      </c>
      <c r="C113" s="48">
        <v>755</v>
      </c>
      <c r="D113" s="48">
        <v>229</v>
      </c>
      <c r="E113" s="48">
        <v>526</v>
      </c>
    </row>
    <row r="114" spans="1:5" x14ac:dyDescent="0.2">
      <c r="A114" s="38" t="s">
        <v>117</v>
      </c>
      <c r="B114" s="47">
        <f>$B$8-89</f>
        <v>1925</v>
      </c>
      <c r="C114" s="48">
        <v>639</v>
      </c>
      <c r="D114" s="48">
        <v>174</v>
      </c>
      <c r="E114" s="48">
        <v>465</v>
      </c>
    </row>
    <row r="115" spans="1:5" x14ac:dyDescent="0.2">
      <c r="A115" s="45" t="s">
        <v>36</v>
      </c>
      <c r="B115" s="51"/>
      <c r="C115" s="48">
        <f>SUM(C110:C114)</f>
        <v>4264</v>
      </c>
      <c r="D115" s="48">
        <f>SUM(D110:D114)</f>
        <v>1447</v>
      </c>
      <c r="E115" s="48">
        <f>SUM(E110:E114)</f>
        <v>2817</v>
      </c>
    </row>
    <row r="116" spans="1:5" x14ac:dyDescent="0.2">
      <c r="A116" s="38" t="s">
        <v>118</v>
      </c>
      <c r="B116" s="47">
        <f>$B$8-90</f>
        <v>1924</v>
      </c>
      <c r="C116" s="48">
        <v>2276</v>
      </c>
      <c r="D116" s="48">
        <v>523</v>
      </c>
      <c r="E116" s="48">
        <v>1753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236705</v>
      </c>
      <c r="D118" s="53">
        <v>115238</v>
      </c>
      <c r="E118" s="53">
        <v>121467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6:E116 C7:E97 A7:B109">
    <cfRule type="expression" dxfId="15" priority="9">
      <formula>MOD(ROW(),2)=1</formula>
    </cfRule>
  </conditionalFormatting>
  <conditionalFormatting sqref="C98:E101">
    <cfRule type="expression" dxfId="14" priority="8">
      <formula>MOD(ROW(),2)=1</formula>
    </cfRule>
  </conditionalFormatting>
  <conditionalFormatting sqref="A115:B115 A116 A118:B118 A110:A114">
    <cfRule type="expression" dxfId="13" priority="5">
      <formula>MOD(ROW(),2)=1</formula>
    </cfRule>
  </conditionalFormatting>
  <conditionalFormatting sqref="B110:B114">
    <cfRule type="expression" dxfId="12" priority="4">
      <formula>MOD(ROW(),2)=1</formula>
    </cfRule>
  </conditionalFormatting>
  <conditionalFormatting sqref="B116">
    <cfRule type="expression" dxfId="11" priority="3">
      <formula>MOD(ROW(),2)=1</formula>
    </cfRule>
  </conditionalFormatting>
  <conditionalFormatting sqref="C113:E115">
    <cfRule type="expression" dxfId="10" priority="2">
      <formula>MOD(ROW(),2)=1</formula>
    </cfRule>
  </conditionalFormatting>
  <conditionalFormatting sqref="A117:E117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5">
      <c r="A1" s="82" t="s">
        <v>0</v>
      </c>
      <c r="B1" s="82"/>
      <c r="C1" s="82"/>
      <c r="D1" s="82"/>
      <c r="E1" s="82"/>
      <c r="F1" s="82"/>
      <c r="G1" s="82"/>
    </row>
    <row r="2" spans="1:7" s="12" customFormat="1" ht="15.75" x14ac:dyDescent="0.25">
      <c r="A2" s="61"/>
      <c r="B2" s="61"/>
      <c r="C2" s="61"/>
      <c r="D2" s="61"/>
      <c r="E2" s="61"/>
      <c r="F2" s="61"/>
      <c r="G2" s="61"/>
    </row>
    <row r="3" spans="1:7" s="12" customFormat="1" x14ac:dyDescent="0.2"/>
    <row r="4" spans="1:7" s="12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12" customFormat="1" x14ac:dyDescent="0.2">
      <c r="A5" s="76"/>
      <c r="B5" s="76"/>
      <c r="C5" s="76"/>
      <c r="D5" s="76"/>
      <c r="E5" s="76"/>
      <c r="F5" s="76"/>
      <c r="G5" s="76"/>
    </row>
    <row r="6" spans="1:7" s="12" customFormat="1" x14ac:dyDescent="0.2">
      <c r="A6" s="56" t="s">
        <v>145</v>
      </c>
      <c r="B6" s="59"/>
      <c r="C6" s="59"/>
      <c r="D6" s="59"/>
      <c r="E6" s="59"/>
      <c r="F6" s="59"/>
      <c r="G6" s="59"/>
    </row>
    <row r="7" spans="1:7" s="12" customFormat="1" ht="4.5" customHeight="1" x14ac:dyDescent="0.2">
      <c r="A7" s="56"/>
      <c r="B7" s="59"/>
      <c r="C7" s="59"/>
      <c r="D7" s="59"/>
      <c r="E7" s="59"/>
      <c r="F7" s="59"/>
      <c r="G7" s="59"/>
    </row>
    <row r="8" spans="1:7" s="12" customFormat="1" ht="12.75" customHeight="1" x14ac:dyDescent="0.2">
      <c r="A8" s="78" t="s">
        <v>27</v>
      </c>
      <c r="B8" s="77"/>
      <c r="C8" s="77"/>
      <c r="D8" s="77"/>
      <c r="E8" s="77"/>
      <c r="F8" s="77"/>
      <c r="G8" s="77"/>
    </row>
    <row r="9" spans="1:7" s="12" customFormat="1" x14ac:dyDescent="0.2">
      <c r="A9" s="77" t="s">
        <v>4</v>
      </c>
      <c r="B9" s="77"/>
      <c r="C9" s="77"/>
      <c r="D9" s="77"/>
      <c r="E9" s="77"/>
      <c r="F9" s="77"/>
      <c r="G9" s="77"/>
    </row>
    <row r="10" spans="1:7" s="12" customFormat="1" ht="4.5" customHeight="1" x14ac:dyDescent="0.2">
      <c r="A10" s="59"/>
      <c r="B10" s="59"/>
      <c r="C10" s="59"/>
      <c r="D10" s="59"/>
      <c r="E10" s="59"/>
      <c r="F10" s="59"/>
      <c r="G10" s="59"/>
    </row>
    <row r="11" spans="1:7" s="12" customFormat="1" ht="12.75" customHeigh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12" customFormat="1" x14ac:dyDescent="0.2">
      <c r="A12" s="77" t="s">
        <v>3</v>
      </c>
      <c r="B12" s="77"/>
      <c r="C12" s="77"/>
      <c r="D12" s="77"/>
      <c r="E12" s="77"/>
      <c r="F12" s="77"/>
      <c r="G12" s="77"/>
    </row>
    <row r="13" spans="1:7" s="12" customFormat="1" x14ac:dyDescent="0.2">
      <c r="A13" s="59"/>
      <c r="B13" s="59"/>
      <c r="C13" s="59"/>
      <c r="D13" s="59"/>
      <c r="E13" s="59"/>
      <c r="F13" s="59"/>
      <c r="G13" s="59"/>
    </row>
    <row r="14" spans="1:7" s="12" customFormat="1" ht="12.75" customHeight="1" x14ac:dyDescent="0.2">
      <c r="A14" s="59"/>
      <c r="B14" s="59"/>
      <c r="C14" s="59"/>
      <c r="D14" s="59"/>
      <c r="E14" s="59"/>
      <c r="F14" s="59"/>
      <c r="G14" s="59"/>
    </row>
    <row r="15" spans="1:7" s="12" customFormat="1" x14ac:dyDescent="0.2">
      <c r="A15" s="78" t="s">
        <v>28</v>
      </c>
      <c r="B15" s="77"/>
      <c r="C15" s="77"/>
      <c r="D15" s="58"/>
      <c r="E15" s="58"/>
      <c r="F15" s="58"/>
      <c r="G15" s="58"/>
    </row>
    <row r="16" spans="1:7" s="12" customFormat="1" ht="4.5" customHeight="1" x14ac:dyDescent="0.2">
      <c r="A16" s="58"/>
      <c r="B16" s="57"/>
      <c r="C16" s="57"/>
      <c r="D16" s="58"/>
      <c r="E16" s="58"/>
      <c r="F16" s="58"/>
      <c r="G16" s="58"/>
    </row>
    <row r="17" spans="1:7" s="12" customFormat="1" ht="12.75" customHeight="1" x14ac:dyDescent="0.2">
      <c r="A17" s="79" t="s">
        <v>141</v>
      </c>
      <c r="B17" s="77"/>
      <c r="C17" s="77"/>
      <c r="D17" s="57"/>
      <c r="E17" s="57"/>
      <c r="F17" s="57"/>
      <c r="G17" s="57"/>
    </row>
    <row r="18" spans="1:7" s="12" customFormat="1" ht="12.75" customHeight="1" x14ac:dyDescent="0.2">
      <c r="A18" s="57" t="s">
        <v>146</v>
      </c>
      <c r="B18" s="79" t="s">
        <v>176</v>
      </c>
      <c r="C18" s="77"/>
      <c r="D18" s="57"/>
      <c r="E18" s="57"/>
      <c r="F18" s="57"/>
      <c r="G18" s="57"/>
    </row>
    <row r="19" spans="1:7" s="12" customFormat="1" ht="12.75" customHeight="1" x14ac:dyDescent="0.2">
      <c r="A19" s="57" t="s">
        <v>147</v>
      </c>
      <c r="B19" s="80" t="s">
        <v>148</v>
      </c>
      <c r="C19" s="80"/>
      <c r="D19" s="80"/>
      <c r="E19" s="57"/>
      <c r="F19" s="57"/>
      <c r="G19" s="57"/>
    </row>
    <row r="20" spans="1:7" s="12" customFormat="1" ht="12.75" customHeight="1" x14ac:dyDescent="0.2">
      <c r="A20" s="57"/>
      <c r="B20" s="60"/>
      <c r="C20" s="60"/>
      <c r="D20" s="60"/>
      <c r="E20" s="57"/>
      <c r="F20" s="57"/>
      <c r="G20" s="57"/>
    </row>
    <row r="21" spans="1:7" s="12" customFormat="1" ht="12.75" customHeight="1" x14ac:dyDescent="0.2">
      <c r="A21" s="57"/>
      <c r="B21" s="57"/>
      <c r="C21" s="57"/>
      <c r="D21" s="57"/>
      <c r="E21" s="57"/>
      <c r="F21" s="57"/>
      <c r="G21" s="57"/>
    </row>
    <row r="22" spans="1:7" s="12" customFormat="1" ht="12.75" customHeight="1" x14ac:dyDescent="0.2">
      <c r="A22" s="78" t="s">
        <v>149</v>
      </c>
      <c r="B22" s="77"/>
      <c r="C22" s="58"/>
      <c r="D22" s="58"/>
      <c r="E22" s="58"/>
      <c r="F22" s="58"/>
      <c r="G22" s="58"/>
    </row>
    <row r="23" spans="1:7" s="12" customFormat="1" ht="4.5" customHeight="1" x14ac:dyDescent="0.2">
      <c r="A23" s="58"/>
      <c r="B23" s="57"/>
      <c r="C23" s="58"/>
      <c r="D23" s="58"/>
      <c r="E23" s="58"/>
      <c r="F23" s="58"/>
      <c r="G23" s="58"/>
    </row>
    <row r="24" spans="1:7" s="12" customFormat="1" ht="12.75" customHeight="1" x14ac:dyDescent="0.2">
      <c r="A24" s="57" t="s">
        <v>150</v>
      </c>
      <c r="B24" s="77" t="s">
        <v>151</v>
      </c>
      <c r="C24" s="77"/>
      <c r="D24" s="57"/>
      <c r="E24" s="57"/>
      <c r="F24" s="57"/>
      <c r="G24" s="57"/>
    </row>
    <row r="25" spans="1:7" s="12" customFormat="1" ht="12.75" customHeight="1" x14ac:dyDescent="0.2">
      <c r="A25" s="57" t="s">
        <v>152</v>
      </c>
      <c r="B25" s="77" t="s">
        <v>153</v>
      </c>
      <c r="C25" s="77"/>
      <c r="D25" s="57"/>
      <c r="E25" s="57"/>
      <c r="F25" s="57"/>
      <c r="G25" s="57"/>
    </row>
    <row r="26" spans="1:7" s="12" customFormat="1" ht="12.75" customHeight="1" x14ac:dyDescent="0.2">
      <c r="A26" s="57"/>
      <c r="B26" s="77" t="s">
        <v>154</v>
      </c>
      <c r="C26" s="77"/>
      <c r="D26" s="57"/>
      <c r="E26" s="57"/>
      <c r="F26" s="57"/>
      <c r="G26" s="57"/>
    </row>
    <row r="27" spans="1:7" s="12" customFormat="1" x14ac:dyDescent="0.2">
      <c r="A27" s="59"/>
      <c r="B27" s="59"/>
      <c r="C27" s="59"/>
      <c r="D27" s="59"/>
      <c r="E27" s="59"/>
      <c r="F27" s="59"/>
      <c r="G27" s="59"/>
    </row>
    <row r="28" spans="1:7" s="12" customFormat="1" ht="12.75" customHeight="1" x14ac:dyDescent="0.2">
      <c r="A28" s="59" t="s">
        <v>155</v>
      </c>
      <c r="B28" s="28" t="s">
        <v>156</v>
      </c>
      <c r="C28" s="59"/>
      <c r="D28" s="59"/>
      <c r="E28" s="59"/>
      <c r="F28" s="59"/>
      <c r="G28" s="59"/>
    </row>
    <row r="29" spans="1:7" s="12" customFormat="1" ht="12.75" customHeight="1" x14ac:dyDescent="0.2">
      <c r="A29" s="59"/>
      <c r="B29" s="28"/>
      <c r="C29" s="59"/>
      <c r="D29" s="59"/>
      <c r="E29" s="59"/>
      <c r="F29" s="59"/>
      <c r="G29" s="59"/>
    </row>
    <row r="30" spans="1:7" s="12" customFormat="1" x14ac:dyDescent="0.2">
      <c r="A30" s="59"/>
      <c r="B30" s="59"/>
      <c r="C30" s="59"/>
      <c r="D30" s="59"/>
      <c r="E30" s="59"/>
      <c r="F30" s="59"/>
      <c r="G30" s="59"/>
    </row>
    <row r="31" spans="1:7" s="12" customFormat="1" ht="28.35" customHeight="1" x14ac:dyDescent="0.2">
      <c r="A31" s="79" t="s">
        <v>172</v>
      </c>
      <c r="B31" s="77"/>
      <c r="C31" s="77"/>
      <c r="D31" s="77"/>
      <c r="E31" s="77"/>
      <c r="F31" s="77"/>
      <c r="G31" s="77"/>
    </row>
    <row r="32" spans="1:7" s="12" customFormat="1" ht="42.6" customHeight="1" x14ac:dyDescent="0.2">
      <c r="A32" s="77" t="s">
        <v>157</v>
      </c>
      <c r="B32" s="77"/>
      <c r="C32" s="77"/>
      <c r="D32" s="77"/>
      <c r="E32" s="77"/>
      <c r="F32" s="77"/>
      <c r="G32" s="77"/>
    </row>
    <row r="33" spans="1:7" s="12" customFormat="1" ht="12.75" customHeight="1" x14ac:dyDescent="0.2">
      <c r="A33" s="59"/>
      <c r="B33" s="59"/>
      <c r="C33" s="59"/>
      <c r="D33" s="59"/>
      <c r="E33" s="59"/>
      <c r="F33" s="59"/>
      <c r="G33" s="59"/>
    </row>
    <row r="34" spans="1:7" s="12" customFormat="1" x14ac:dyDescent="0.2">
      <c r="A34" s="59"/>
      <c r="B34" s="59"/>
      <c r="C34" s="59"/>
      <c r="D34" s="59"/>
      <c r="E34" s="59"/>
      <c r="F34" s="59"/>
      <c r="G34" s="59"/>
    </row>
    <row r="35" spans="1:7" s="12" customFormat="1" x14ac:dyDescent="0.2">
      <c r="A35" s="59"/>
      <c r="B35" s="59"/>
      <c r="C35" s="59"/>
      <c r="D35" s="59"/>
      <c r="E35" s="59"/>
      <c r="F35" s="59"/>
      <c r="G35" s="59"/>
    </row>
    <row r="36" spans="1:7" s="12" customFormat="1" x14ac:dyDescent="0.2">
      <c r="A36" s="59"/>
      <c r="B36" s="59"/>
      <c r="C36" s="59"/>
      <c r="D36" s="59"/>
      <c r="E36" s="59"/>
      <c r="F36" s="59"/>
      <c r="G36" s="59"/>
    </row>
    <row r="37" spans="1:7" s="12" customFormat="1" x14ac:dyDescent="0.2">
      <c r="A37" s="59"/>
      <c r="B37" s="59"/>
      <c r="C37" s="59"/>
      <c r="D37" s="59"/>
      <c r="E37" s="59"/>
      <c r="F37" s="59"/>
      <c r="G37" s="59"/>
    </row>
    <row r="38" spans="1:7" s="12" customFormat="1" x14ac:dyDescent="0.2">
      <c r="A38" s="59"/>
      <c r="B38" s="59"/>
      <c r="C38" s="59"/>
      <c r="D38" s="59"/>
      <c r="E38" s="59"/>
      <c r="F38" s="59"/>
      <c r="G38" s="59"/>
    </row>
    <row r="39" spans="1:7" s="12" customFormat="1" x14ac:dyDescent="0.2">
      <c r="A39" s="59"/>
      <c r="B39" s="59"/>
      <c r="C39" s="59"/>
      <c r="D39" s="59"/>
      <c r="E39" s="59"/>
      <c r="F39" s="59"/>
      <c r="G39" s="59"/>
    </row>
    <row r="40" spans="1:7" s="12" customFormat="1" x14ac:dyDescent="0.2">
      <c r="A40" s="59"/>
      <c r="B40" s="59"/>
      <c r="C40" s="59"/>
      <c r="D40" s="59"/>
      <c r="E40" s="59"/>
      <c r="F40" s="59"/>
      <c r="G40" s="59"/>
    </row>
    <row r="41" spans="1:7" s="12" customFormat="1" x14ac:dyDescent="0.2">
      <c r="A41" s="59"/>
      <c r="B41" s="59"/>
      <c r="C41" s="59"/>
      <c r="D41" s="59"/>
      <c r="E41" s="59"/>
      <c r="F41" s="59"/>
      <c r="G41" s="59"/>
    </row>
    <row r="42" spans="1:7" s="12" customFormat="1" x14ac:dyDescent="0.2">
      <c r="A42" s="59"/>
      <c r="B42" s="59"/>
      <c r="C42" s="59"/>
      <c r="D42" s="59"/>
      <c r="E42" s="59"/>
      <c r="F42" s="59"/>
      <c r="G42" s="59"/>
    </row>
    <row r="43" spans="1:7" s="12" customFormat="1" x14ac:dyDescent="0.2">
      <c r="A43" s="76" t="s">
        <v>158</v>
      </c>
      <c r="B43" s="76"/>
      <c r="C43" s="59"/>
      <c r="D43" s="59"/>
      <c r="E43" s="59"/>
      <c r="F43" s="59"/>
      <c r="G43" s="59"/>
    </row>
    <row r="44" spans="1:7" s="12" customFormat="1" ht="4.5" customHeight="1" x14ac:dyDescent="0.2">
      <c r="A44" s="59"/>
      <c r="B44" s="59"/>
      <c r="C44" s="59"/>
      <c r="D44" s="59"/>
      <c r="E44" s="59"/>
      <c r="F44" s="59"/>
      <c r="G44" s="59"/>
    </row>
    <row r="45" spans="1:7" s="12" customFormat="1" x14ac:dyDescent="0.2">
      <c r="A45" s="6">
        <v>0</v>
      </c>
      <c r="B45" s="7" t="s">
        <v>5</v>
      </c>
      <c r="C45" s="59"/>
      <c r="D45" s="59"/>
      <c r="E45" s="59"/>
      <c r="F45" s="59"/>
      <c r="G45" s="59"/>
    </row>
    <row r="46" spans="1:7" s="12" customFormat="1" x14ac:dyDescent="0.2">
      <c r="A46" s="7" t="s">
        <v>19</v>
      </c>
      <c r="B46" s="7" t="s">
        <v>6</v>
      </c>
      <c r="C46" s="59"/>
      <c r="D46" s="59"/>
      <c r="E46" s="59"/>
      <c r="F46" s="59"/>
      <c r="G46" s="59"/>
    </row>
    <row r="47" spans="1:7" s="12" customFormat="1" x14ac:dyDescent="0.2">
      <c r="A47" s="7" t="s">
        <v>20</v>
      </c>
      <c r="B47" s="7" t="s">
        <v>7</v>
      </c>
      <c r="C47" s="59"/>
      <c r="D47" s="59"/>
      <c r="E47" s="59"/>
      <c r="F47" s="59"/>
      <c r="G47" s="59"/>
    </row>
    <row r="48" spans="1:7" s="12" customFormat="1" x14ac:dyDescent="0.2">
      <c r="A48" s="7" t="s">
        <v>21</v>
      </c>
      <c r="B48" s="7" t="s">
        <v>8</v>
      </c>
      <c r="C48" s="59"/>
      <c r="D48" s="59"/>
      <c r="E48" s="59"/>
      <c r="F48" s="59"/>
      <c r="G48" s="59"/>
    </row>
    <row r="49" spans="1:7" s="12" customFormat="1" x14ac:dyDescent="0.2">
      <c r="A49" s="7" t="s">
        <v>15</v>
      </c>
      <c r="B49" s="7" t="s">
        <v>9</v>
      </c>
      <c r="C49" s="59"/>
      <c r="D49" s="59"/>
      <c r="E49" s="59"/>
      <c r="F49" s="59"/>
      <c r="G49" s="59"/>
    </row>
    <row r="50" spans="1:7" s="12" customFormat="1" x14ac:dyDescent="0.2">
      <c r="A50" s="7" t="s">
        <v>16</v>
      </c>
      <c r="B50" s="7" t="s">
        <v>10</v>
      </c>
      <c r="C50" s="59"/>
      <c r="D50" s="59"/>
      <c r="E50" s="59"/>
      <c r="F50" s="59"/>
      <c r="G50" s="59"/>
    </row>
    <row r="51" spans="1:7" s="12" customFormat="1" x14ac:dyDescent="0.2">
      <c r="A51" s="7" t="s">
        <v>17</v>
      </c>
      <c r="B51" s="7" t="s">
        <v>11</v>
      </c>
      <c r="C51" s="59"/>
      <c r="D51" s="59"/>
      <c r="E51" s="59"/>
      <c r="F51" s="59"/>
      <c r="G51" s="59"/>
    </row>
    <row r="52" spans="1:7" s="12" customFormat="1" x14ac:dyDescent="0.2">
      <c r="A52" s="7" t="s">
        <v>18</v>
      </c>
      <c r="B52" s="7" t="s">
        <v>12</v>
      </c>
      <c r="C52" s="59"/>
      <c r="D52" s="59"/>
      <c r="E52" s="59"/>
      <c r="F52" s="59"/>
      <c r="G52" s="59"/>
    </row>
    <row r="53" spans="1:7" s="12" customFormat="1" x14ac:dyDescent="0.2">
      <c r="A53" s="7" t="s">
        <v>159</v>
      </c>
      <c r="B53" s="7" t="s">
        <v>13</v>
      </c>
      <c r="C53" s="59"/>
      <c r="D53" s="59"/>
      <c r="E53" s="59"/>
      <c r="F53" s="59"/>
      <c r="G53" s="59"/>
    </row>
    <row r="54" spans="1:7" s="12" customFormat="1" x14ac:dyDescent="0.2">
      <c r="A54" s="7" t="s">
        <v>29</v>
      </c>
      <c r="B54" s="7" t="s">
        <v>14</v>
      </c>
      <c r="C54" s="59"/>
      <c r="D54" s="59"/>
      <c r="E54" s="59"/>
      <c r="F54" s="59"/>
      <c r="G54" s="59"/>
    </row>
    <row r="55" spans="1:7" s="12" customFormat="1" x14ac:dyDescent="0.2"/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  <row r="172" spans="1:7" x14ac:dyDescent="0.2">
      <c r="A172" s="27"/>
      <c r="B172" s="27"/>
      <c r="C172" s="27"/>
      <c r="D172" s="27"/>
      <c r="E172" s="27"/>
      <c r="F172" s="27"/>
      <c r="G172" s="27"/>
    </row>
    <row r="173" spans="1:7" x14ac:dyDescent="0.2">
      <c r="A173" s="27"/>
      <c r="B173" s="27"/>
      <c r="C173" s="27"/>
      <c r="D173" s="27"/>
      <c r="E173" s="27"/>
      <c r="F173" s="27"/>
      <c r="G173" s="27"/>
    </row>
    <row r="174" spans="1:7" x14ac:dyDescent="0.2">
      <c r="A174" s="27"/>
      <c r="B174" s="27"/>
      <c r="C174" s="27"/>
      <c r="D174" s="27"/>
      <c r="E174" s="27"/>
      <c r="F174" s="27"/>
      <c r="G174" s="27"/>
    </row>
    <row r="175" spans="1:7" x14ac:dyDescent="0.2">
      <c r="A175" s="27"/>
      <c r="B175" s="27"/>
      <c r="C175" s="27"/>
      <c r="D175" s="27"/>
      <c r="E175" s="27"/>
      <c r="F175" s="27"/>
      <c r="G175" s="27"/>
    </row>
    <row r="176" spans="1:7" x14ac:dyDescent="0.2">
      <c r="A176" s="27"/>
      <c r="B176" s="27"/>
      <c r="C176" s="27"/>
      <c r="D176" s="27"/>
      <c r="E176" s="27"/>
      <c r="F176" s="27"/>
      <c r="G176" s="27"/>
    </row>
    <row r="177" spans="1:7" x14ac:dyDescent="0.2">
      <c r="A177" s="27"/>
      <c r="B177" s="27"/>
      <c r="C177" s="27"/>
      <c r="D177" s="27"/>
      <c r="E177" s="27"/>
      <c r="F177" s="27"/>
      <c r="G177" s="2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14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9" s="10" customFormat="1" ht="14.1" customHeight="1" x14ac:dyDescent="0.2">
      <c r="A1" s="95" t="s">
        <v>166</v>
      </c>
      <c r="B1" s="95"/>
      <c r="C1" s="96"/>
      <c r="D1" s="96"/>
      <c r="E1" s="96"/>
    </row>
    <row r="2" spans="1:9" s="10" customFormat="1" ht="14.1" customHeight="1" x14ac:dyDescent="0.2">
      <c r="A2" s="99" t="s">
        <v>168</v>
      </c>
      <c r="B2" s="99"/>
      <c r="C2" s="99"/>
      <c r="D2" s="99"/>
      <c r="E2" s="99"/>
    </row>
    <row r="3" spans="1:9" s="10" customFormat="1" ht="14.1" customHeight="1" x14ac:dyDescent="0.25">
      <c r="A3" s="95" t="s">
        <v>142</v>
      </c>
      <c r="B3" s="95"/>
      <c r="C3" s="95"/>
      <c r="D3" s="95"/>
      <c r="E3" s="95"/>
    </row>
    <row r="4" spans="1:9" s="10" customFormat="1" ht="14.1" customHeight="1" x14ac:dyDescent="0.25">
      <c r="A4" s="26"/>
      <c r="B4" s="26"/>
      <c r="C4" s="26"/>
      <c r="D4" s="26"/>
      <c r="E4" s="26"/>
    </row>
    <row r="5" spans="1:9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9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9" ht="14.1" customHeight="1" x14ac:dyDescent="0.25">
      <c r="A7" s="35"/>
      <c r="B7" s="41"/>
      <c r="C7" s="20"/>
      <c r="D7" s="20"/>
      <c r="E7" s="20"/>
    </row>
    <row r="8" spans="1:9" ht="14.1" customHeight="1" x14ac:dyDescent="0.25">
      <c r="A8" s="36" t="s">
        <v>31</v>
      </c>
      <c r="B8" s="47">
        <v>2014</v>
      </c>
      <c r="C8" s="48">
        <v>22901</v>
      </c>
      <c r="D8" s="48">
        <v>11633</v>
      </c>
      <c r="E8" s="48">
        <v>11268</v>
      </c>
      <c r="G8" s="62"/>
      <c r="H8" s="62"/>
      <c r="I8" s="62"/>
    </row>
    <row r="9" spans="1:9" ht="14.1" customHeight="1" x14ac:dyDescent="0.25">
      <c r="A9" s="36" t="s">
        <v>32</v>
      </c>
      <c r="B9" s="47">
        <f>$B$8-1</f>
        <v>2013</v>
      </c>
      <c r="C9" s="48">
        <v>22605</v>
      </c>
      <c r="D9" s="48">
        <v>11588</v>
      </c>
      <c r="E9" s="48">
        <v>11017</v>
      </c>
      <c r="G9" s="62"/>
      <c r="H9" s="62"/>
      <c r="I9" s="62"/>
    </row>
    <row r="10" spans="1:9" ht="14.1" customHeight="1" x14ac:dyDescent="0.25">
      <c r="A10" s="36" t="s">
        <v>33</v>
      </c>
      <c r="B10" s="47">
        <f>$B$8-2</f>
        <v>2012</v>
      </c>
      <c r="C10" s="48">
        <v>23195</v>
      </c>
      <c r="D10" s="48">
        <v>11994</v>
      </c>
      <c r="E10" s="48">
        <v>11201</v>
      </c>
      <c r="G10" s="62"/>
      <c r="H10" s="62"/>
      <c r="I10" s="62"/>
    </row>
    <row r="11" spans="1:9" ht="14.1" customHeight="1" x14ac:dyDescent="0.25">
      <c r="A11" s="36" t="s">
        <v>34</v>
      </c>
      <c r="B11" s="47">
        <f>$B$8-3</f>
        <v>2011</v>
      </c>
      <c r="C11" s="48">
        <v>22521</v>
      </c>
      <c r="D11" s="48">
        <v>11490</v>
      </c>
      <c r="E11" s="48">
        <v>11031</v>
      </c>
      <c r="G11" s="62"/>
      <c r="H11" s="62"/>
      <c r="I11" s="62"/>
    </row>
    <row r="12" spans="1:9" ht="14.1" customHeight="1" x14ac:dyDescent="0.25">
      <c r="A12" s="36" t="s">
        <v>35</v>
      </c>
      <c r="B12" s="47">
        <f>$B$8-4</f>
        <v>2010</v>
      </c>
      <c r="C12" s="48">
        <v>23845</v>
      </c>
      <c r="D12" s="48">
        <v>12222</v>
      </c>
      <c r="E12" s="48">
        <v>11623</v>
      </c>
      <c r="G12" s="62"/>
      <c r="H12" s="62"/>
      <c r="I12" s="62"/>
    </row>
    <row r="13" spans="1:9" ht="14.1" customHeight="1" x14ac:dyDescent="0.25">
      <c r="A13" s="43" t="s">
        <v>36</v>
      </c>
      <c r="B13" s="47"/>
      <c r="C13" s="48">
        <f>SUM(C8:C12)</f>
        <v>115067</v>
      </c>
      <c r="D13" s="48">
        <f>SUM(D8:D12)</f>
        <v>58927</v>
      </c>
      <c r="E13" s="48">
        <f>SUM(E8:E12)</f>
        <v>56140</v>
      </c>
      <c r="G13" s="62"/>
      <c r="H13" s="62"/>
      <c r="I13" s="62"/>
    </row>
    <row r="14" spans="1:9" ht="14.1" customHeight="1" x14ac:dyDescent="0.25">
      <c r="A14" s="37" t="s">
        <v>37</v>
      </c>
      <c r="B14" s="47">
        <f>$B$8-5</f>
        <v>2009</v>
      </c>
      <c r="C14" s="48">
        <v>23472</v>
      </c>
      <c r="D14" s="48">
        <v>12158</v>
      </c>
      <c r="E14" s="48">
        <v>11314</v>
      </c>
      <c r="G14" s="62"/>
      <c r="H14" s="62"/>
      <c r="I14" s="62"/>
    </row>
    <row r="15" spans="1:9" ht="14.1" customHeight="1" x14ac:dyDescent="0.25">
      <c r="A15" s="37" t="s">
        <v>38</v>
      </c>
      <c r="B15" s="47">
        <f>$B$8-6</f>
        <v>2008</v>
      </c>
      <c r="C15" s="48">
        <v>24260</v>
      </c>
      <c r="D15" s="48">
        <v>12315</v>
      </c>
      <c r="E15" s="48">
        <v>11945</v>
      </c>
      <c r="G15" s="62"/>
      <c r="H15" s="62"/>
      <c r="I15" s="62"/>
    </row>
    <row r="16" spans="1:9" ht="14.1" customHeight="1" x14ac:dyDescent="0.25">
      <c r="A16" s="37" t="s">
        <v>39</v>
      </c>
      <c r="B16" s="47">
        <f>$B$8-7</f>
        <v>2007</v>
      </c>
      <c r="C16" s="48">
        <v>24628</v>
      </c>
      <c r="D16" s="48">
        <v>12692</v>
      </c>
      <c r="E16" s="48">
        <v>11936</v>
      </c>
      <c r="G16" s="62"/>
      <c r="H16" s="62"/>
      <c r="I16" s="62"/>
    </row>
    <row r="17" spans="1:9" ht="14.1" customHeight="1" x14ac:dyDescent="0.25">
      <c r="A17" s="37" t="s">
        <v>40</v>
      </c>
      <c r="B17" s="47">
        <f>$B$8-8</f>
        <v>2006</v>
      </c>
      <c r="C17" s="48">
        <v>24370</v>
      </c>
      <c r="D17" s="48">
        <v>12539</v>
      </c>
      <c r="E17" s="48">
        <v>11831</v>
      </c>
      <c r="G17" s="62"/>
      <c r="H17" s="62"/>
      <c r="I17" s="62"/>
    </row>
    <row r="18" spans="1:9" ht="14.1" customHeight="1" x14ac:dyDescent="0.25">
      <c r="A18" s="37" t="s">
        <v>41</v>
      </c>
      <c r="B18" s="47">
        <f>$B$8-9</f>
        <v>2005</v>
      </c>
      <c r="C18" s="48">
        <v>24527</v>
      </c>
      <c r="D18" s="48">
        <v>12538</v>
      </c>
      <c r="E18" s="48">
        <v>11989</v>
      </c>
      <c r="G18" s="62"/>
      <c r="H18" s="62"/>
      <c r="I18" s="62"/>
    </row>
    <row r="19" spans="1:9" ht="14.1" customHeight="1" x14ac:dyDescent="0.25">
      <c r="A19" s="44" t="s">
        <v>36</v>
      </c>
      <c r="B19" s="49"/>
      <c r="C19" s="48">
        <f>SUM(C14:C18)</f>
        <v>121257</v>
      </c>
      <c r="D19" s="48">
        <f>SUM(D14:D18)</f>
        <v>62242</v>
      </c>
      <c r="E19" s="48">
        <f>SUM(E14:E18)</f>
        <v>59015</v>
      </c>
      <c r="G19" s="62"/>
      <c r="H19" s="62"/>
      <c r="I19" s="62"/>
    </row>
    <row r="20" spans="1:9" ht="14.1" customHeight="1" x14ac:dyDescent="0.25">
      <c r="A20" s="37" t="s">
        <v>42</v>
      </c>
      <c r="B20" s="47">
        <f>$B$8-10</f>
        <v>2004</v>
      </c>
      <c r="C20" s="48">
        <v>25827</v>
      </c>
      <c r="D20" s="48">
        <v>13302</v>
      </c>
      <c r="E20" s="48">
        <v>12525</v>
      </c>
      <c r="G20" s="62"/>
      <c r="H20" s="62"/>
      <c r="I20" s="62"/>
    </row>
    <row r="21" spans="1:9" ht="14.1" customHeight="1" x14ac:dyDescent="0.25">
      <c r="A21" s="37" t="s">
        <v>43</v>
      </c>
      <c r="B21" s="47">
        <f>$B$8-11</f>
        <v>2003</v>
      </c>
      <c r="C21" s="48">
        <v>26059</v>
      </c>
      <c r="D21" s="48">
        <v>13336</v>
      </c>
      <c r="E21" s="48">
        <v>12723</v>
      </c>
      <c r="G21" s="62"/>
      <c r="H21" s="62"/>
      <c r="I21" s="62"/>
    </row>
    <row r="22" spans="1:9" ht="14.1" customHeight="1" x14ac:dyDescent="0.25">
      <c r="A22" s="37" t="s">
        <v>44</v>
      </c>
      <c r="B22" s="47">
        <f>$B$8-12</f>
        <v>2002</v>
      </c>
      <c r="C22" s="48">
        <v>26787</v>
      </c>
      <c r="D22" s="48">
        <v>13695</v>
      </c>
      <c r="E22" s="48">
        <v>13092</v>
      </c>
      <c r="G22" s="62"/>
      <c r="H22" s="62"/>
      <c r="I22" s="62"/>
    </row>
    <row r="23" spans="1:9" ht="14.1" customHeight="1" x14ac:dyDescent="0.25">
      <c r="A23" s="37" t="s">
        <v>45</v>
      </c>
      <c r="B23" s="47">
        <f>$B$8-13</f>
        <v>2001</v>
      </c>
      <c r="C23" s="48">
        <v>27730</v>
      </c>
      <c r="D23" s="48">
        <v>14147</v>
      </c>
      <c r="E23" s="48">
        <v>13583</v>
      </c>
      <c r="G23" s="62"/>
      <c r="H23" s="62"/>
      <c r="I23" s="62"/>
    </row>
    <row r="24" spans="1:9" ht="14.1" customHeight="1" x14ac:dyDescent="0.25">
      <c r="A24" s="37" t="s">
        <v>46</v>
      </c>
      <c r="B24" s="47">
        <f>$B$8-14</f>
        <v>2000</v>
      </c>
      <c r="C24" s="48">
        <v>29336</v>
      </c>
      <c r="D24" s="48">
        <v>14929</v>
      </c>
      <c r="E24" s="48">
        <v>14407</v>
      </c>
      <c r="G24" s="62"/>
      <c r="H24" s="62"/>
      <c r="I24" s="62"/>
    </row>
    <row r="25" spans="1:9" ht="14.1" customHeight="1" x14ac:dyDescent="0.25">
      <c r="A25" s="44" t="s">
        <v>36</v>
      </c>
      <c r="B25" s="49"/>
      <c r="C25" s="48">
        <f>SUM(C20:C24)</f>
        <v>135739</v>
      </c>
      <c r="D25" s="48">
        <f>SUM(D20:D24)</f>
        <v>69409</v>
      </c>
      <c r="E25" s="48">
        <f>SUM(E20:E24)</f>
        <v>66330</v>
      </c>
      <c r="G25" s="62"/>
      <c r="H25" s="62"/>
      <c r="I25" s="62"/>
    </row>
    <row r="26" spans="1:9" ht="14.1" customHeight="1" x14ac:dyDescent="0.25">
      <c r="A26" s="37" t="s">
        <v>47</v>
      </c>
      <c r="B26" s="47">
        <f>$B$8-15</f>
        <v>1999</v>
      </c>
      <c r="C26" s="48">
        <v>29940</v>
      </c>
      <c r="D26" s="48">
        <v>15377</v>
      </c>
      <c r="E26" s="48">
        <v>14563</v>
      </c>
      <c r="G26" s="62"/>
      <c r="H26" s="62"/>
      <c r="I26" s="62"/>
    </row>
    <row r="27" spans="1:9" ht="14.1" customHeight="1" x14ac:dyDescent="0.25">
      <c r="A27" s="37" t="s">
        <v>48</v>
      </c>
      <c r="B27" s="47">
        <f>$B$8-16</f>
        <v>1998</v>
      </c>
      <c r="C27" s="48">
        <v>30341</v>
      </c>
      <c r="D27" s="48">
        <v>15456</v>
      </c>
      <c r="E27" s="48">
        <v>14885</v>
      </c>
      <c r="G27" s="62"/>
      <c r="H27" s="62"/>
      <c r="I27" s="62"/>
    </row>
    <row r="28" spans="1:9" ht="14.1" customHeight="1" x14ac:dyDescent="0.25">
      <c r="A28" s="37" t="s">
        <v>49</v>
      </c>
      <c r="B28" s="47">
        <f>$B$8-17</f>
        <v>1997</v>
      </c>
      <c r="C28" s="48">
        <v>31506</v>
      </c>
      <c r="D28" s="48">
        <v>16387</v>
      </c>
      <c r="E28" s="48">
        <v>15119</v>
      </c>
      <c r="G28" s="62"/>
      <c r="H28" s="62"/>
      <c r="I28" s="62"/>
    </row>
    <row r="29" spans="1:9" ht="14.1" customHeight="1" x14ac:dyDescent="0.25">
      <c r="A29" s="37" t="s">
        <v>50</v>
      </c>
      <c r="B29" s="47">
        <f>$B$8-18</f>
        <v>1996</v>
      </c>
      <c r="C29" s="48">
        <v>31550</v>
      </c>
      <c r="D29" s="48">
        <v>16227</v>
      </c>
      <c r="E29" s="48">
        <v>15323</v>
      </c>
      <c r="G29" s="62"/>
      <c r="H29" s="62"/>
      <c r="I29" s="62"/>
    </row>
    <row r="30" spans="1:9" ht="14.1" customHeight="1" x14ac:dyDescent="0.25">
      <c r="A30" s="36" t="s">
        <v>51</v>
      </c>
      <c r="B30" s="47">
        <f>$B$8-19</f>
        <v>1995</v>
      </c>
      <c r="C30" s="48">
        <v>30402</v>
      </c>
      <c r="D30" s="48">
        <v>15598</v>
      </c>
      <c r="E30" s="48">
        <v>14804</v>
      </c>
      <c r="G30" s="62"/>
      <c r="H30" s="62"/>
      <c r="I30" s="62"/>
    </row>
    <row r="31" spans="1:9" ht="14.1" customHeight="1" x14ac:dyDescent="0.25">
      <c r="A31" s="44" t="s">
        <v>36</v>
      </c>
      <c r="B31" s="49"/>
      <c r="C31" s="48">
        <f>SUM(C26:C30)</f>
        <v>153739</v>
      </c>
      <c r="D31" s="48">
        <f>SUM(D26:D30)</f>
        <v>79045</v>
      </c>
      <c r="E31" s="48">
        <f>SUM(E26:E30)</f>
        <v>74694</v>
      </c>
      <c r="G31" s="62"/>
      <c r="H31" s="62"/>
      <c r="I31" s="62"/>
    </row>
    <row r="32" spans="1:9" ht="14.1" customHeight="1" x14ac:dyDescent="0.25">
      <c r="A32" s="37" t="s">
        <v>52</v>
      </c>
      <c r="B32" s="47">
        <f>$B$8-20</f>
        <v>1994</v>
      </c>
      <c r="C32" s="48">
        <v>30388</v>
      </c>
      <c r="D32" s="48">
        <v>15739</v>
      </c>
      <c r="E32" s="48">
        <v>14649</v>
      </c>
      <c r="G32" s="62"/>
      <c r="H32" s="62"/>
      <c r="I32" s="62"/>
    </row>
    <row r="33" spans="1:9" ht="14.1" customHeight="1" x14ac:dyDescent="0.25">
      <c r="A33" s="37" t="s">
        <v>53</v>
      </c>
      <c r="B33" s="47">
        <f>$B$8-21</f>
        <v>1993</v>
      </c>
      <c r="C33" s="48">
        <v>30719</v>
      </c>
      <c r="D33" s="48">
        <v>15904</v>
      </c>
      <c r="E33" s="48">
        <v>14815</v>
      </c>
      <c r="G33" s="62"/>
      <c r="H33" s="62"/>
      <c r="I33" s="62"/>
    </row>
    <row r="34" spans="1:9" ht="14.1" customHeight="1" x14ac:dyDescent="0.25">
      <c r="A34" s="37" t="s">
        <v>54</v>
      </c>
      <c r="B34" s="47">
        <f>$B$8-22</f>
        <v>1992</v>
      </c>
      <c r="C34" s="48">
        <v>30549</v>
      </c>
      <c r="D34" s="48">
        <v>15802</v>
      </c>
      <c r="E34" s="48">
        <v>14747</v>
      </c>
      <c r="G34" s="62"/>
      <c r="H34" s="62"/>
      <c r="I34" s="62"/>
    </row>
    <row r="35" spans="1:9" ht="14.1" customHeight="1" x14ac:dyDescent="0.25">
      <c r="A35" s="37" t="s">
        <v>55</v>
      </c>
      <c r="B35" s="47">
        <f>$B$8-23</f>
        <v>1991</v>
      </c>
      <c r="C35" s="48">
        <v>31139</v>
      </c>
      <c r="D35" s="48">
        <v>16083</v>
      </c>
      <c r="E35" s="48">
        <v>15056</v>
      </c>
      <c r="G35" s="62"/>
      <c r="H35" s="62"/>
      <c r="I35" s="62"/>
    </row>
    <row r="36" spans="1:9" ht="14.1" customHeight="1" x14ac:dyDescent="0.25">
      <c r="A36" s="37" t="s">
        <v>56</v>
      </c>
      <c r="B36" s="47">
        <f>$B$8-24</f>
        <v>1990</v>
      </c>
      <c r="C36" s="48">
        <v>32581</v>
      </c>
      <c r="D36" s="48">
        <v>16727</v>
      </c>
      <c r="E36" s="48">
        <v>15854</v>
      </c>
      <c r="G36" s="62"/>
      <c r="H36" s="62"/>
      <c r="I36" s="62"/>
    </row>
    <row r="37" spans="1:9" ht="14.1" customHeight="1" x14ac:dyDescent="0.25">
      <c r="A37" s="44" t="s">
        <v>36</v>
      </c>
      <c r="B37" s="49"/>
      <c r="C37" s="48">
        <f>SUM(C32:C36)</f>
        <v>155376</v>
      </c>
      <c r="D37" s="48">
        <f>SUM(D32:D36)</f>
        <v>80255</v>
      </c>
      <c r="E37" s="48">
        <f>SUM(E32:E36)</f>
        <v>75121</v>
      </c>
      <c r="G37" s="62"/>
      <c r="H37" s="62"/>
      <c r="I37" s="62"/>
    </row>
    <row r="38" spans="1:9" ht="14.1" customHeight="1" x14ac:dyDescent="0.25">
      <c r="A38" s="37" t="s">
        <v>57</v>
      </c>
      <c r="B38" s="47">
        <f>$B$8-25</f>
        <v>1989</v>
      </c>
      <c r="C38" s="48">
        <v>31350</v>
      </c>
      <c r="D38" s="48">
        <v>16109</v>
      </c>
      <c r="E38" s="48">
        <v>15241</v>
      </c>
      <c r="G38" s="62"/>
      <c r="H38" s="62"/>
      <c r="I38" s="62"/>
    </row>
    <row r="39" spans="1:9" ht="14.1" customHeight="1" x14ac:dyDescent="0.25">
      <c r="A39" s="37" t="s">
        <v>58</v>
      </c>
      <c r="B39" s="47">
        <f>$B$8-26</f>
        <v>1988</v>
      </c>
      <c r="C39" s="48">
        <v>32219</v>
      </c>
      <c r="D39" s="48">
        <v>16731</v>
      </c>
      <c r="E39" s="48">
        <v>15488</v>
      </c>
      <c r="G39" s="62"/>
      <c r="H39" s="62"/>
      <c r="I39" s="62"/>
    </row>
    <row r="40" spans="1:9" ht="14.1" customHeight="1" x14ac:dyDescent="0.25">
      <c r="A40" s="37" t="s">
        <v>59</v>
      </c>
      <c r="B40" s="47">
        <f>$B$8-27</f>
        <v>1987</v>
      </c>
      <c r="C40" s="48">
        <v>31443</v>
      </c>
      <c r="D40" s="48">
        <v>16312</v>
      </c>
      <c r="E40" s="48">
        <v>15131</v>
      </c>
      <c r="G40" s="62"/>
      <c r="H40" s="62"/>
      <c r="I40" s="62"/>
    </row>
    <row r="41" spans="1:9" ht="14.1" customHeight="1" x14ac:dyDescent="0.25">
      <c r="A41" s="37" t="s">
        <v>60</v>
      </c>
      <c r="B41" s="47">
        <f>$B$8-28</f>
        <v>1986</v>
      </c>
      <c r="C41" s="48">
        <v>30264</v>
      </c>
      <c r="D41" s="48">
        <v>15420</v>
      </c>
      <c r="E41" s="48">
        <v>14844</v>
      </c>
      <c r="G41" s="62"/>
      <c r="H41" s="62"/>
      <c r="I41" s="62"/>
    </row>
    <row r="42" spans="1:9" ht="14.1" customHeight="1" x14ac:dyDescent="0.25">
      <c r="A42" s="37" t="s">
        <v>61</v>
      </c>
      <c r="B42" s="47">
        <f>$B$8-29</f>
        <v>1985</v>
      </c>
      <c r="C42" s="48">
        <v>29291</v>
      </c>
      <c r="D42" s="48">
        <v>14740</v>
      </c>
      <c r="E42" s="48">
        <v>14551</v>
      </c>
      <c r="G42" s="62"/>
      <c r="H42" s="62"/>
      <c r="I42" s="62"/>
    </row>
    <row r="43" spans="1:9" ht="14.1" customHeight="1" x14ac:dyDescent="0.25">
      <c r="A43" s="44" t="s">
        <v>36</v>
      </c>
      <c r="B43" s="49"/>
      <c r="C43" s="48">
        <f>SUM(C38:C42)</f>
        <v>154567</v>
      </c>
      <c r="D43" s="48">
        <f>SUM(D38:D42)</f>
        <v>79312</v>
      </c>
      <c r="E43" s="48">
        <f>SUM(E38:E42)</f>
        <v>75255</v>
      </c>
      <c r="G43" s="62"/>
      <c r="H43" s="62"/>
      <c r="I43" s="62"/>
    </row>
    <row r="44" spans="1:9" ht="14.1" customHeight="1" x14ac:dyDescent="0.25">
      <c r="A44" s="37" t="s">
        <v>62</v>
      </c>
      <c r="B44" s="47">
        <f>$B$8-30</f>
        <v>1984</v>
      </c>
      <c r="C44" s="48">
        <v>29400</v>
      </c>
      <c r="D44" s="48">
        <v>14823</v>
      </c>
      <c r="E44" s="48">
        <v>14577</v>
      </c>
      <c r="G44" s="62"/>
      <c r="H44" s="62"/>
      <c r="I44" s="62"/>
    </row>
    <row r="45" spans="1:9" ht="14.1" customHeight="1" x14ac:dyDescent="0.25">
      <c r="A45" s="37" t="s">
        <v>63</v>
      </c>
      <c r="B45" s="47">
        <f>$B$8-31</f>
        <v>1983</v>
      </c>
      <c r="C45" s="48">
        <v>29884</v>
      </c>
      <c r="D45" s="48">
        <v>14925</v>
      </c>
      <c r="E45" s="48">
        <v>14959</v>
      </c>
      <c r="G45" s="62"/>
      <c r="H45" s="62"/>
      <c r="I45" s="62"/>
    </row>
    <row r="46" spans="1:9" ht="14.1" customHeight="1" x14ac:dyDescent="0.25">
      <c r="A46" s="37" t="s">
        <v>64</v>
      </c>
      <c r="B46" s="47">
        <f>$B$8-32</f>
        <v>1982</v>
      </c>
      <c r="C46" s="48">
        <v>31259</v>
      </c>
      <c r="D46" s="48">
        <v>15436</v>
      </c>
      <c r="E46" s="48">
        <v>15823</v>
      </c>
      <c r="G46" s="62"/>
      <c r="H46" s="62"/>
      <c r="I46" s="62"/>
    </row>
    <row r="47" spans="1:9" ht="14.1" customHeight="1" x14ac:dyDescent="0.25">
      <c r="A47" s="37" t="s">
        <v>65</v>
      </c>
      <c r="B47" s="47">
        <f>$B$8-33</f>
        <v>1981</v>
      </c>
      <c r="C47" s="48">
        <v>31438</v>
      </c>
      <c r="D47" s="48">
        <v>15422</v>
      </c>
      <c r="E47" s="48">
        <v>16016</v>
      </c>
      <c r="G47" s="62"/>
      <c r="H47" s="62"/>
      <c r="I47" s="62"/>
    </row>
    <row r="48" spans="1:9" ht="14.1" customHeight="1" x14ac:dyDescent="0.2">
      <c r="A48" s="37" t="s">
        <v>66</v>
      </c>
      <c r="B48" s="47">
        <f>$B$8-34</f>
        <v>1980</v>
      </c>
      <c r="C48" s="48">
        <v>32139</v>
      </c>
      <c r="D48" s="48">
        <v>15667</v>
      </c>
      <c r="E48" s="48">
        <v>16472</v>
      </c>
      <c r="G48" s="62"/>
      <c r="H48" s="62"/>
      <c r="I48" s="62"/>
    </row>
    <row r="49" spans="1:9" ht="14.1" customHeight="1" x14ac:dyDescent="0.2">
      <c r="A49" s="44" t="s">
        <v>36</v>
      </c>
      <c r="B49" s="49"/>
      <c r="C49" s="48">
        <f>SUM(C44:C48)</f>
        <v>154120</v>
      </c>
      <c r="D49" s="48">
        <f>SUM(D44:D48)</f>
        <v>76273</v>
      </c>
      <c r="E49" s="48">
        <f>SUM(E44:E48)</f>
        <v>77847</v>
      </c>
      <c r="G49" s="62"/>
      <c r="H49" s="62"/>
      <c r="I49" s="62"/>
    </row>
    <row r="50" spans="1:9" ht="14.1" customHeight="1" x14ac:dyDescent="0.2">
      <c r="A50" s="37" t="s">
        <v>67</v>
      </c>
      <c r="B50" s="47">
        <f>$B$8-35</f>
        <v>1979</v>
      </c>
      <c r="C50" s="48">
        <v>30741</v>
      </c>
      <c r="D50" s="48">
        <v>15008</v>
      </c>
      <c r="E50" s="48">
        <v>15733</v>
      </c>
      <c r="G50" s="62"/>
      <c r="H50" s="62"/>
      <c r="I50" s="62"/>
    </row>
    <row r="51" spans="1:9" ht="14.1" customHeight="1" x14ac:dyDescent="0.2">
      <c r="A51" s="37" t="s">
        <v>68</v>
      </c>
      <c r="B51" s="47">
        <f>$B$8-36</f>
        <v>1978</v>
      </c>
      <c r="C51" s="48">
        <v>31046</v>
      </c>
      <c r="D51" s="48">
        <v>15298</v>
      </c>
      <c r="E51" s="48">
        <v>15748</v>
      </c>
      <c r="G51" s="62"/>
      <c r="H51" s="62"/>
      <c r="I51" s="62"/>
    </row>
    <row r="52" spans="1:9" ht="14.1" customHeight="1" x14ac:dyDescent="0.2">
      <c r="A52" s="37" t="s">
        <v>69</v>
      </c>
      <c r="B52" s="47">
        <f>$B$8-37</f>
        <v>1977</v>
      </c>
      <c r="C52" s="48">
        <v>31050</v>
      </c>
      <c r="D52" s="48">
        <v>15219</v>
      </c>
      <c r="E52" s="48">
        <v>15831</v>
      </c>
      <c r="G52" s="62"/>
      <c r="H52" s="62"/>
      <c r="I52" s="62"/>
    </row>
    <row r="53" spans="1:9" ht="14.1" customHeight="1" x14ac:dyDescent="0.2">
      <c r="A53" s="37" t="s">
        <v>70</v>
      </c>
      <c r="B53" s="47">
        <f>$B$8-38</f>
        <v>1976</v>
      </c>
      <c r="C53" s="48">
        <v>31452</v>
      </c>
      <c r="D53" s="48">
        <v>15355</v>
      </c>
      <c r="E53" s="48">
        <v>16097</v>
      </c>
      <c r="G53" s="62"/>
      <c r="H53" s="62"/>
      <c r="I53" s="62"/>
    </row>
    <row r="54" spans="1:9" ht="14.1" customHeight="1" x14ac:dyDescent="0.2">
      <c r="A54" s="36" t="s">
        <v>71</v>
      </c>
      <c r="B54" s="47">
        <f>$B$8-39</f>
        <v>1975</v>
      </c>
      <c r="C54" s="48">
        <v>30872</v>
      </c>
      <c r="D54" s="48">
        <v>15176</v>
      </c>
      <c r="E54" s="48">
        <v>15696</v>
      </c>
      <c r="G54" s="62"/>
      <c r="H54" s="62"/>
      <c r="I54" s="62"/>
    </row>
    <row r="55" spans="1:9" ht="14.1" customHeight="1" x14ac:dyDescent="0.2">
      <c r="A55" s="43" t="s">
        <v>36</v>
      </c>
      <c r="B55" s="49"/>
      <c r="C55" s="48">
        <f>SUM(C50:C54)</f>
        <v>155161</v>
      </c>
      <c r="D55" s="48">
        <f>SUM(D50:D54)</f>
        <v>76056</v>
      </c>
      <c r="E55" s="48">
        <f>SUM(E50:E54)</f>
        <v>79105</v>
      </c>
      <c r="G55" s="62"/>
      <c r="H55" s="62"/>
      <c r="I55" s="62"/>
    </row>
    <row r="56" spans="1:9" ht="14.1" customHeight="1" x14ac:dyDescent="0.2">
      <c r="A56" s="36" t="s">
        <v>72</v>
      </c>
      <c r="B56" s="47">
        <f>$B$8-40</f>
        <v>1974</v>
      </c>
      <c r="C56" s="48">
        <v>31235</v>
      </c>
      <c r="D56" s="48">
        <v>15407</v>
      </c>
      <c r="E56" s="48">
        <v>15828</v>
      </c>
      <c r="G56" s="62"/>
      <c r="H56" s="62"/>
      <c r="I56" s="62"/>
    </row>
    <row r="57" spans="1:9" ht="14.1" customHeight="1" x14ac:dyDescent="0.2">
      <c r="A57" s="36" t="s">
        <v>73</v>
      </c>
      <c r="B57" s="47">
        <f>$B$8-41</f>
        <v>1973</v>
      </c>
      <c r="C57" s="48">
        <v>32428</v>
      </c>
      <c r="D57" s="48">
        <v>15954</v>
      </c>
      <c r="E57" s="48">
        <v>16474</v>
      </c>
      <c r="G57" s="62"/>
      <c r="H57" s="62"/>
      <c r="I57" s="62"/>
    </row>
    <row r="58" spans="1:9" ht="14.1" customHeight="1" x14ac:dyDescent="0.2">
      <c r="A58" s="36" t="s">
        <v>74</v>
      </c>
      <c r="B58" s="47">
        <f>$B$8-42</f>
        <v>1972</v>
      </c>
      <c r="C58" s="48">
        <v>35421</v>
      </c>
      <c r="D58" s="48">
        <v>17370</v>
      </c>
      <c r="E58" s="48">
        <v>18051</v>
      </c>
      <c r="G58" s="62"/>
      <c r="H58" s="62"/>
      <c r="I58" s="62"/>
    </row>
    <row r="59" spans="1:9" ht="14.1" customHeight="1" x14ac:dyDescent="0.2">
      <c r="A59" s="36" t="s">
        <v>75</v>
      </c>
      <c r="B59" s="47">
        <f>$B$8-43</f>
        <v>1971</v>
      </c>
      <c r="C59" s="48">
        <v>40002</v>
      </c>
      <c r="D59" s="48">
        <v>19750</v>
      </c>
      <c r="E59" s="48">
        <v>20252</v>
      </c>
      <c r="G59" s="62"/>
      <c r="H59" s="62"/>
      <c r="I59" s="62"/>
    </row>
    <row r="60" spans="1:9" ht="14.1" customHeight="1" x14ac:dyDescent="0.2">
      <c r="A60" s="36" t="s">
        <v>76</v>
      </c>
      <c r="B60" s="47">
        <f>$B$8-44</f>
        <v>1970</v>
      </c>
      <c r="C60" s="48">
        <v>41853</v>
      </c>
      <c r="D60" s="48">
        <v>20874</v>
      </c>
      <c r="E60" s="48">
        <v>20979</v>
      </c>
      <c r="G60" s="62"/>
      <c r="H60" s="62"/>
      <c r="I60" s="62"/>
    </row>
    <row r="61" spans="1:9" ht="14.1" customHeight="1" x14ac:dyDescent="0.2">
      <c r="A61" s="44" t="s">
        <v>36</v>
      </c>
      <c r="B61" s="49"/>
      <c r="C61" s="48">
        <f>SUM(C56:C60)</f>
        <v>180939</v>
      </c>
      <c r="D61" s="48">
        <f>SUM(D56:D60)</f>
        <v>89355</v>
      </c>
      <c r="E61" s="48">
        <f>SUM(E56:E60)</f>
        <v>91584</v>
      </c>
      <c r="G61" s="62"/>
      <c r="H61" s="62"/>
      <c r="I61" s="62"/>
    </row>
    <row r="62" spans="1:9" ht="14.1" customHeight="1" x14ac:dyDescent="0.2">
      <c r="A62" s="37" t="s">
        <v>77</v>
      </c>
      <c r="B62" s="47">
        <f>$B$8-45</f>
        <v>1969</v>
      </c>
      <c r="C62" s="48">
        <v>46600</v>
      </c>
      <c r="D62" s="48">
        <v>23273</v>
      </c>
      <c r="E62" s="48">
        <v>23327</v>
      </c>
      <c r="G62" s="62"/>
      <c r="H62" s="62"/>
      <c r="I62" s="62"/>
    </row>
    <row r="63" spans="1:9" ht="14.1" customHeight="1" x14ac:dyDescent="0.2">
      <c r="A63" s="37" t="s">
        <v>78</v>
      </c>
      <c r="B63" s="47">
        <f>$B$8-46</f>
        <v>1968</v>
      </c>
      <c r="C63" s="48">
        <v>49780</v>
      </c>
      <c r="D63" s="48">
        <v>24769</v>
      </c>
      <c r="E63" s="48">
        <v>25011</v>
      </c>
      <c r="G63" s="62"/>
      <c r="H63" s="62"/>
      <c r="I63" s="62"/>
    </row>
    <row r="64" spans="1:9" ht="14.1" customHeight="1" x14ac:dyDescent="0.2">
      <c r="A64" s="37" t="s">
        <v>79</v>
      </c>
      <c r="B64" s="47">
        <f>$B$8-47</f>
        <v>1967</v>
      </c>
      <c r="C64" s="48">
        <v>51657</v>
      </c>
      <c r="D64" s="48">
        <v>25839</v>
      </c>
      <c r="E64" s="48">
        <v>25818</v>
      </c>
      <c r="G64" s="62"/>
      <c r="H64" s="62"/>
      <c r="I64" s="62"/>
    </row>
    <row r="65" spans="1:9" ht="14.1" customHeight="1" x14ac:dyDescent="0.2">
      <c r="A65" s="37" t="s">
        <v>80</v>
      </c>
      <c r="B65" s="47">
        <f>$B$8-48</f>
        <v>1966</v>
      </c>
      <c r="C65" s="48">
        <v>52045</v>
      </c>
      <c r="D65" s="48">
        <v>25960</v>
      </c>
      <c r="E65" s="48">
        <v>26085</v>
      </c>
      <c r="G65" s="62"/>
      <c r="H65" s="62"/>
      <c r="I65" s="62"/>
    </row>
    <row r="66" spans="1:9" ht="14.1" customHeight="1" x14ac:dyDescent="0.2">
      <c r="A66" s="37" t="s">
        <v>81</v>
      </c>
      <c r="B66" s="47">
        <f>$B$8-49</f>
        <v>1965</v>
      </c>
      <c r="C66" s="48">
        <v>51130</v>
      </c>
      <c r="D66" s="48">
        <v>25395</v>
      </c>
      <c r="E66" s="48">
        <v>25735</v>
      </c>
      <c r="G66" s="62"/>
      <c r="H66" s="62"/>
      <c r="I66" s="62"/>
    </row>
    <row r="67" spans="1:9" ht="14.1" customHeight="1" x14ac:dyDescent="0.2">
      <c r="A67" s="44" t="s">
        <v>36</v>
      </c>
      <c r="B67" s="49"/>
      <c r="C67" s="48">
        <f>SUM(C62:C66)</f>
        <v>251212</v>
      </c>
      <c r="D67" s="48">
        <f>SUM(D62:D66)</f>
        <v>125236</v>
      </c>
      <c r="E67" s="48">
        <f>SUM(E62:E66)</f>
        <v>125976</v>
      </c>
      <c r="G67" s="62"/>
      <c r="H67" s="62"/>
      <c r="I67" s="62"/>
    </row>
    <row r="68" spans="1:9" ht="14.1" customHeight="1" x14ac:dyDescent="0.2">
      <c r="A68" s="37" t="s">
        <v>82</v>
      </c>
      <c r="B68" s="47">
        <f>$B$8-50</f>
        <v>1964</v>
      </c>
      <c r="C68" s="48">
        <v>51826</v>
      </c>
      <c r="D68" s="48">
        <v>26035</v>
      </c>
      <c r="E68" s="48">
        <v>25791</v>
      </c>
      <c r="G68" s="62"/>
      <c r="H68" s="62"/>
      <c r="I68" s="62"/>
    </row>
    <row r="69" spans="1:9" ht="14.1" customHeight="1" x14ac:dyDescent="0.2">
      <c r="A69" s="37" t="s">
        <v>83</v>
      </c>
      <c r="B69" s="47">
        <f>$B$8-51</f>
        <v>1963</v>
      </c>
      <c r="C69" s="48">
        <v>50294</v>
      </c>
      <c r="D69" s="48">
        <v>24983</v>
      </c>
      <c r="E69" s="48">
        <v>25311</v>
      </c>
      <c r="G69" s="62"/>
      <c r="H69" s="62"/>
      <c r="I69" s="62"/>
    </row>
    <row r="70" spans="1:9" ht="14.1" customHeight="1" x14ac:dyDescent="0.2">
      <c r="A70" s="37" t="s">
        <v>84</v>
      </c>
      <c r="B70" s="47">
        <f>$B$8-52</f>
        <v>1962</v>
      </c>
      <c r="C70" s="48">
        <v>48088</v>
      </c>
      <c r="D70" s="48">
        <v>23908</v>
      </c>
      <c r="E70" s="48">
        <v>24180</v>
      </c>
      <c r="G70" s="62"/>
      <c r="H70" s="62"/>
      <c r="I70" s="62"/>
    </row>
    <row r="71" spans="1:9" ht="14.1" customHeight="1" x14ac:dyDescent="0.2">
      <c r="A71" s="37" t="s">
        <v>85</v>
      </c>
      <c r="B71" s="47">
        <f>$B$8-53</f>
        <v>1961</v>
      </c>
      <c r="C71" s="48">
        <v>46848</v>
      </c>
      <c r="D71" s="48">
        <v>23237</v>
      </c>
      <c r="E71" s="48">
        <v>23611</v>
      </c>
      <c r="G71" s="62"/>
      <c r="H71" s="62"/>
      <c r="I71" s="62"/>
    </row>
    <row r="72" spans="1:9" ht="14.1" customHeight="1" x14ac:dyDescent="0.2">
      <c r="A72" s="37" t="s">
        <v>86</v>
      </c>
      <c r="B72" s="47">
        <f>$B$8-54</f>
        <v>1960</v>
      </c>
      <c r="C72" s="48">
        <v>44574</v>
      </c>
      <c r="D72" s="48">
        <v>22079</v>
      </c>
      <c r="E72" s="48">
        <v>22495</v>
      </c>
      <c r="G72" s="62"/>
      <c r="H72" s="62"/>
      <c r="I72" s="62"/>
    </row>
    <row r="73" spans="1:9" ht="14.1" customHeight="1" x14ac:dyDescent="0.2">
      <c r="A73" s="44" t="s">
        <v>36</v>
      </c>
      <c r="B73" s="49"/>
      <c r="C73" s="48">
        <f>SUM(C68:C72)</f>
        <v>241630</v>
      </c>
      <c r="D73" s="48">
        <f>SUM(D68:D72)</f>
        <v>120242</v>
      </c>
      <c r="E73" s="48">
        <f>SUM(E68:E72)</f>
        <v>121388</v>
      </c>
      <c r="G73" s="62"/>
      <c r="H73" s="62"/>
      <c r="I73" s="62"/>
    </row>
    <row r="74" spans="1:9" ht="14.1" customHeight="1" x14ac:dyDescent="0.2">
      <c r="A74" s="37" t="s">
        <v>87</v>
      </c>
      <c r="B74" s="47">
        <f>$B$8-55</f>
        <v>1959</v>
      </c>
      <c r="C74" s="48">
        <v>43449</v>
      </c>
      <c r="D74" s="48">
        <v>21482</v>
      </c>
      <c r="E74" s="48">
        <v>21967</v>
      </c>
      <c r="G74" s="62"/>
      <c r="H74" s="62"/>
      <c r="I74" s="62"/>
    </row>
    <row r="75" spans="1:9" ht="14.1" customHeight="1" x14ac:dyDescent="0.2">
      <c r="A75" s="37" t="s">
        <v>88</v>
      </c>
      <c r="B75" s="47">
        <f>$B$8-56</f>
        <v>1958</v>
      </c>
      <c r="C75" s="48">
        <v>40741</v>
      </c>
      <c r="D75" s="48">
        <v>20248</v>
      </c>
      <c r="E75" s="48">
        <v>20493</v>
      </c>
      <c r="G75" s="62"/>
      <c r="H75" s="62"/>
      <c r="I75" s="62"/>
    </row>
    <row r="76" spans="1:9" ht="13.35" customHeight="1" x14ac:dyDescent="0.2">
      <c r="A76" s="37" t="s">
        <v>89</v>
      </c>
      <c r="B76" s="47">
        <f>$B$8-57</f>
        <v>1957</v>
      </c>
      <c r="C76" s="48">
        <v>39724</v>
      </c>
      <c r="D76" s="48">
        <v>19324</v>
      </c>
      <c r="E76" s="48">
        <v>20400</v>
      </c>
      <c r="G76" s="62"/>
      <c r="H76" s="62"/>
      <c r="I76" s="62"/>
    </row>
    <row r="77" spans="1:9" ht="14.1" customHeight="1" x14ac:dyDescent="0.2">
      <c r="A77" s="36" t="s">
        <v>90</v>
      </c>
      <c r="B77" s="47">
        <f>$B$8-58</f>
        <v>1956</v>
      </c>
      <c r="C77" s="48">
        <v>37547</v>
      </c>
      <c r="D77" s="48">
        <v>18431</v>
      </c>
      <c r="E77" s="48">
        <v>19116</v>
      </c>
      <c r="G77" s="62"/>
      <c r="H77" s="62"/>
      <c r="I77" s="62"/>
    </row>
    <row r="78" spans="1:9" x14ac:dyDescent="0.2">
      <c r="A78" s="37" t="s">
        <v>91</v>
      </c>
      <c r="B78" s="47">
        <f>$B$8-59</f>
        <v>1955</v>
      </c>
      <c r="C78" s="48">
        <v>36476</v>
      </c>
      <c r="D78" s="48">
        <v>17825</v>
      </c>
      <c r="E78" s="48">
        <v>18651</v>
      </c>
      <c r="G78" s="62"/>
      <c r="H78" s="62"/>
      <c r="I78" s="62"/>
    </row>
    <row r="79" spans="1:9" x14ac:dyDescent="0.2">
      <c r="A79" s="44" t="s">
        <v>36</v>
      </c>
      <c r="B79" s="49"/>
      <c r="C79" s="48">
        <f>SUM(C74:C78)</f>
        <v>197937</v>
      </c>
      <c r="D79" s="48">
        <f>SUM(D74:D78)</f>
        <v>97310</v>
      </c>
      <c r="E79" s="48">
        <f>SUM(E74:E78)</f>
        <v>100627</v>
      </c>
      <c r="G79" s="62"/>
      <c r="H79" s="62"/>
      <c r="I79" s="62"/>
    </row>
    <row r="80" spans="1:9" x14ac:dyDescent="0.2">
      <c r="A80" s="37" t="s">
        <v>92</v>
      </c>
      <c r="B80" s="47">
        <f>$B$8-60</f>
        <v>1954</v>
      </c>
      <c r="C80" s="48">
        <v>36119</v>
      </c>
      <c r="D80" s="48">
        <v>17504</v>
      </c>
      <c r="E80" s="48">
        <v>18615</v>
      </c>
      <c r="G80" s="62"/>
      <c r="H80" s="62"/>
      <c r="I80" s="62"/>
    </row>
    <row r="81" spans="1:9" x14ac:dyDescent="0.2">
      <c r="A81" s="37" t="s">
        <v>93</v>
      </c>
      <c r="B81" s="47">
        <f>$B$8-61</f>
        <v>1953</v>
      </c>
      <c r="C81" s="48">
        <v>34793</v>
      </c>
      <c r="D81" s="48">
        <v>17051</v>
      </c>
      <c r="E81" s="48">
        <v>17742</v>
      </c>
      <c r="G81" s="62"/>
      <c r="H81" s="62"/>
      <c r="I81" s="62"/>
    </row>
    <row r="82" spans="1:9" x14ac:dyDescent="0.2">
      <c r="A82" s="37" t="s">
        <v>94</v>
      </c>
      <c r="B82" s="47">
        <f>$B$8-62</f>
        <v>1952</v>
      </c>
      <c r="C82" s="48">
        <v>34573</v>
      </c>
      <c r="D82" s="48">
        <v>16793</v>
      </c>
      <c r="E82" s="48">
        <v>17780</v>
      </c>
      <c r="G82" s="62"/>
      <c r="H82" s="62"/>
      <c r="I82" s="62"/>
    </row>
    <row r="83" spans="1:9" x14ac:dyDescent="0.2">
      <c r="A83" s="37" t="s">
        <v>95</v>
      </c>
      <c r="B83" s="47">
        <f>$B$8-63</f>
        <v>1951</v>
      </c>
      <c r="C83" s="48">
        <v>34813</v>
      </c>
      <c r="D83" s="48">
        <v>16992</v>
      </c>
      <c r="E83" s="48">
        <v>17821</v>
      </c>
      <c r="G83" s="62"/>
      <c r="H83" s="62"/>
      <c r="I83" s="62"/>
    </row>
    <row r="84" spans="1:9" x14ac:dyDescent="0.2">
      <c r="A84" s="37" t="s">
        <v>96</v>
      </c>
      <c r="B84" s="47">
        <f>$B$8-64</f>
        <v>1950</v>
      </c>
      <c r="C84" s="48">
        <v>35106</v>
      </c>
      <c r="D84" s="48">
        <v>17015</v>
      </c>
      <c r="E84" s="48">
        <v>18091</v>
      </c>
      <c r="G84" s="62"/>
      <c r="H84" s="62"/>
      <c r="I84" s="62"/>
    </row>
    <row r="85" spans="1:9" x14ac:dyDescent="0.2">
      <c r="A85" s="44" t="s">
        <v>36</v>
      </c>
      <c r="B85" s="49"/>
      <c r="C85" s="48">
        <f>SUM(C80:C84)</f>
        <v>175404</v>
      </c>
      <c r="D85" s="48">
        <f>SUM(D80:D84)</f>
        <v>85355</v>
      </c>
      <c r="E85" s="48">
        <f>SUM(E80:E84)</f>
        <v>90049</v>
      </c>
      <c r="G85" s="62"/>
      <c r="H85" s="62"/>
      <c r="I85" s="62"/>
    </row>
    <row r="86" spans="1:9" x14ac:dyDescent="0.2">
      <c r="A86" s="37" t="s">
        <v>97</v>
      </c>
      <c r="B86" s="47">
        <f>$B$8-65</f>
        <v>1949</v>
      </c>
      <c r="C86" s="48">
        <v>34962</v>
      </c>
      <c r="D86" s="48">
        <v>17018</v>
      </c>
      <c r="E86" s="48">
        <v>17944</v>
      </c>
      <c r="G86" s="62"/>
      <c r="H86" s="62"/>
      <c r="I86" s="62"/>
    </row>
    <row r="87" spans="1:9" x14ac:dyDescent="0.2">
      <c r="A87" s="37" t="s">
        <v>98</v>
      </c>
      <c r="B87" s="47">
        <f>$B$8-66</f>
        <v>1948</v>
      </c>
      <c r="C87" s="48">
        <v>34231</v>
      </c>
      <c r="D87" s="48">
        <v>16602</v>
      </c>
      <c r="E87" s="48">
        <v>17629</v>
      </c>
      <c r="G87" s="62"/>
      <c r="H87" s="62"/>
      <c r="I87" s="62"/>
    </row>
    <row r="88" spans="1:9" x14ac:dyDescent="0.2">
      <c r="A88" s="37" t="s">
        <v>99</v>
      </c>
      <c r="B88" s="47">
        <f>$B$8-67</f>
        <v>1947</v>
      </c>
      <c r="C88" s="48">
        <v>31727</v>
      </c>
      <c r="D88" s="48">
        <v>15341</v>
      </c>
      <c r="E88" s="48">
        <v>16386</v>
      </c>
      <c r="G88" s="62"/>
      <c r="H88" s="62"/>
      <c r="I88" s="62"/>
    </row>
    <row r="89" spans="1:9" x14ac:dyDescent="0.2">
      <c r="A89" s="37" t="s">
        <v>100</v>
      </c>
      <c r="B89" s="47">
        <f>$B$8-68</f>
        <v>1946</v>
      </c>
      <c r="C89" s="48">
        <v>29631</v>
      </c>
      <c r="D89" s="48">
        <v>14285</v>
      </c>
      <c r="E89" s="48">
        <v>15346</v>
      </c>
      <c r="G89" s="62"/>
      <c r="H89" s="62"/>
      <c r="I89" s="62"/>
    </row>
    <row r="90" spans="1:9" x14ac:dyDescent="0.2">
      <c r="A90" s="37" t="s">
        <v>101</v>
      </c>
      <c r="B90" s="47">
        <f>$B$8-69</f>
        <v>1945</v>
      </c>
      <c r="C90" s="48">
        <v>24446</v>
      </c>
      <c r="D90" s="48">
        <v>11466</v>
      </c>
      <c r="E90" s="48">
        <v>12980</v>
      </c>
      <c r="G90" s="62"/>
      <c r="H90" s="62"/>
      <c r="I90" s="62"/>
    </row>
    <row r="91" spans="1:9" x14ac:dyDescent="0.2">
      <c r="A91" s="44" t="s">
        <v>36</v>
      </c>
      <c r="B91" s="49"/>
      <c r="C91" s="48">
        <f>SUM(C86:C90)</f>
        <v>154997</v>
      </c>
      <c r="D91" s="48">
        <f>SUM(D86:D90)</f>
        <v>74712</v>
      </c>
      <c r="E91" s="48">
        <f>SUM(E86:E90)</f>
        <v>80285</v>
      </c>
      <c r="G91" s="62"/>
      <c r="H91" s="62"/>
      <c r="I91" s="62"/>
    </row>
    <row r="92" spans="1:9" x14ac:dyDescent="0.2">
      <c r="A92" s="37" t="s">
        <v>102</v>
      </c>
      <c r="B92" s="47">
        <f>$B$8-70</f>
        <v>1944</v>
      </c>
      <c r="C92" s="48">
        <v>32241</v>
      </c>
      <c r="D92" s="48">
        <v>15381</v>
      </c>
      <c r="E92" s="48">
        <v>16860</v>
      </c>
      <c r="G92" s="62"/>
      <c r="H92" s="62"/>
      <c r="I92" s="62"/>
    </row>
    <row r="93" spans="1:9" x14ac:dyDescent="0.2">
      <c r="A93" s="37" t="s">
        <v>103</v>
      </c>
      <c r="B93" s="47">
        <f>$B$8-71</f>
        <v>1943</v>
      </c>
      <c r="C93" s="48">
        <v>33074</v>
      </c>
      <c r="D93" s="48">
        <v>15817</v>
      </c>
      <c r="E93" s="48">
        <v>17257</v>
      </c>
      <c r="G93" s="62"/>
      <c r="H93" s="62"/>
      <c r="I93" s="62"/>
    </row>
    <row r="94" spans="1:9" x14ac:dyDescent="0.2">
      <c r="A94" s="37" t="s">
        <v>104</v>
      </c>
      <c r="B94" s="47">
        <f>$B$8-72</f>
        <v>1942</v>
      </c>
      <c r="C94" s="48">
        <v>31682</v>
      </c>
      <c r="D94" s="48">
        <v>15032</v>
      </c>
      <c r="E94" s="48">
        <v>16650</v>
      </c>
      <c r="G94" s="62"/>
      <c r="H94" s="62"/>
      <c r="I94" s="62"/>
    </row>
    <row r="95" spans="1:9" x14ac:dyDescent="0.2">
      <c r="A95" s="37" t="s">
        <v>105</v>
      </c>
      <c r="B95" s="47">
        <f>$B$8-73</f>
        <v>1941</v>
      </c>
      <c r="C95" s="48">
        <v>37844</v>
      </c>
      <c r="D95" s="48">
        <v>17951</v>
      </c>
      <c r="E95" s="48">
        <v>19893</v>
      </c>
      <c r="G95" s="62"/>
      <c r="H95" s="62"/>
      <c r="I95" s="62"/>
    </row>
    <row r="96" spans="1:9" x14ac:dyDescent="0.2">
      <c r="A96" s="37" t="s">
        <v>106</v>
      </c>
      <c r="B96" s="47">
        <f>$B$8-74</f>
        <v>1940</v>
      </c>
      <c r="C96" s="48">
        <v>37861</v>
      </c>
      <c r="D96" s="48">
        <v>17909</v>
      </c>
      <c r="E96" s="48">
        <v>19952</v>
      </c>
      <c r="G96" s="62"/>
      <c r="H96" s="62"/>
      <c r="I96" s="62"/>
    </row>
    <row r="97" spans="1:9" x14ac:dyDescent="0.2">
      <c r="A97" s="44" t="s">
        <v>36</v>
      </c>
      <c r="B97" s="49"/>
      <c r="C97" s="48">
        <f>SUM(C92:C96)</f>
        <v>172702</v>
      </c>
      <c r="D97" s="48">
        <f>SUM(D92:D96)</f>
        <v>82090</v>
      </c>
      <c r="E97" s="48">
        <f>SUM(E92:E96)</f>
        <v>90612</v>
      </c>
      <c r="G97" s="62"/>
      <c r="H97" s="62"/>
      <c r="I97" s="62"/>
    </row>
    <row r="98" spans="1:9" x14ac:dyDescent="0.2">
      <c r="A98" s="37" t="s">
        <v>107</v>
      </c>
      <c r="B98" s="47">
        <f>$B$8-75</f>
        <v>1939</v>
      </c>
      <c r="C98" s="48">
        <v>36960</v>
      </c>
      <c r="D98" s="48">
        <v>17166</v>
      </c>
      <c r="E98" s="48">
        <v>19794</v>
      </c>
      <c r="G98" s="62"/>
      <c r="H98" s="62"/>
      <c r="I98" s="62"/>
    </row>
    <row r="99" spans="1:9" x14ac:dyDescent="0.2">
      <c r="A99" s="37" t="s">
        <v>108</v>
      </c>
      <c r="B99" s="47">
        <f>$B$8-76</f>
        <v>1938</v>
      </c>
      <c r="C99" s="48">
        <v>34037</v>
      </c>
      <c r="D99" s="48">
        <v>15726</v>
      </c>
      <c r="E99" s="48">
        <v>18311</v>
      </c>
      <c r="G99" s="62"/>
      <c r="H99" s="62"/>
      <c r="I99" s="62"/>
    </row>
    <row r="100" spans="1:9" x14ac:dyDescent="0.2">
      <c r="A100" s="37" t="s">
        <v>109</v>
      </c>
      <c r="B100" s="47">
        <f>$B$8-77</f>
        <v>1937</v>
      </c>
      <c r="C100" s="48">
        <v>30474</v>
      </c>
      <c r="D100" s="48">
        <v>13990</v>
      </c>
      <c r="E100" s="48">
        <v>16484</v>
      </c>
      <c r="G100" s="62"/>
      <c r="H100" s="62"/>
      <c r="I100" s="62"/>
    </row>
    <row r="101" spans="1:9" x14ac:dyDescent="0.2">
      <c r="A101" s="37" t="s">
        <v>110</v>
      </c>
      <c r="B101" s="47">
        <f>$B$8-78</f>
        <v>1936</v>
      </c>
      <c r="C101" s="48">
        <v>28095</v>
      </c>
      <c r="D101" s="48">
        <v>12582</v>
      </c>
      <c r="E101" s="48">
        <v>15513</v>
      </c>
      <c r="G101" s="62"/>
      <c r="H101" s="62"/>
      <c r="I101" s="62"/>
    </row>
    <row r="102" spans="1:9" x14ac:dyDescent="0.2">
      <c r="A102" s="38" t="s">
        <v>111</v>
      </c>
      <c r="B102" s="47">
        <f>$B$8-79</f>
        <v>1935</v>
      </c>
      <c r="C102" s="48">
        <v>25748</v>
      </c>
      <c r="D102" s="48">
        <v>11215</v>
      </c>
      <c r="E102" s="48">
        <v>14533</v>
      </c>
      <c r="G102" s="62"/>
      <c r="H102" s="62"/>
      <c r="I102" s="62"/>
    </row>
    <row r="103" spans="1:9" x14ac:dyDescent="0.2">
      <c r="A103" s="45" t="s">
        <v>36</v>
      </c>
      <c r="B103" s="50"/>
      <c r="C103" s="48">
        <f>SUM(C98:C102)</f>
        <v>155314</v>
      </c>
      <c r="D103" s="48">
        <f>SUM(D98:D102)</f>
        <v>70679</v>
      </c>
      <c r="E103" s="48">
        <f>SUM(E98:E102)</f>
        <v>84635</v>
      </c>
      <c r="G103" s="62"/>
      <c r="H103" s="62"/>
      <c r="I103" s="62"/>
    </row>
    <row r="104" spans="1:9" x14ac:dyDescent="0.2">
      <c r="A104" s="38" t="s">
        <v>112</v>
      </c>
      <c r="B104" s="47">
        <f>$B$8-80</f>
        <v>1934</v>
      </c>
      <c r="C104" s="48">
        <v>22377</v>
      </c>
      <c r="D104" s="48">
        <v>9698</v>
      </c>
      <c r="E104" s="48">
        <v>12679</v>
      </c>
      <c r="G104" s="62"/>
      <c r="H104" s="62"/>
      <c r="I104" s="62"/>
    </row>
    <row r="105" spans="1:9" x14ac:dyDescent="0.2">
      <c r="A105" s="38" t="s">
        <v>123</v>
      </c>
      <c r="B105" s="47">
        <f>$B$8-81</f>
        <v>1933</v>
      </c>
      <c r="C105" s="48">
        <v>16063</v>
      </c>
      <c r="D105" s="48">
        <v>6684</v>
      </c>
      <c r="E105" s="48">
        <v>9379</v>
      </c>
      <c r="G105" s="62"/>
      <c r="H105" s="62"/>
      <c r="I105" s="62"/>
    </row>
    <row r="106" spans="1:9" s="24" customFormat="1" x14ac:dyDescent="0.2">
      <c r="A106" s="38" t="s">
        <v>121</v>
      </c>
      <c r="B106" s="47">
        <f>$B$8-82</f>
        <v>1932</v>
      </c>
      <c r="C106" s="48">
        <v>14704</v>
      </c>
      <c r="D106" s="48">
        <v>5878</v>
      </c>
      <c r="E106" s="48">
        <v>8826</v>
      </c>
      <c r="G106" s="62"/>
      <c r="H106" s="62"/>
      <c r="I106" s="62"/>
    </row>
    <row r="107" spans="1:9" x14ac:dyDescent="0.2">
      <c r="A107" s="38" t="s">
        <v>124</v>
      </c>
      <c r="B107" s="47">
        <f>$B$8-83</f>
        <v>1931</v>
      </c>
      <c r="C107" s="48">
        <v>14136</v>
      </c>
      <c r="D107" s="48">
        <v>5415</v>
      </c>
      <c r="E107" s="48">
        <v>8721</v>
      </c>
      <c r="G107" s="62"/>
      <c r="H107" s="62"/>
      <c r="I107" s="62"/>
    </row>
    <row r="108" spans="1:9" x14ac:dyDescent="0.2">
      <c r="A108" s="38" t="s">
        <v>122</v>
      </c>
      <c r="B108" s="47">
        <f>$B$8-84</f>
        <v>1930</v>
      </c>
      <c r="C108" s="48">
        <v>13559</v>
      </c>
      <c r="D108" s="48">
        <v>5138</v>
      </c>
      <c r="E108" s="48">
        <v>8421</v>
      </c>
      <c r="G108" s="62"/>
      <c r="H108" s="62"/>
      <c r="I108" s="62"/>
    </row>
    <row r="109" spans="1:9" x14ac:dyDescent="0.2">
      <c r="A109" s="45" t="s">
        <v>36</v>
      </c>
      <c r="B109" s="50"/>
      <c r="C109" s="48">
        <f>SUM(C104:C108)</f>
        <v>80839</v>
      </c>
      <c r="D109" s="48">
        <f>SUM(D104:D108)</f>
        <v>32813</v>
      </c>
      <c r="E109" s="48">
        <f>SUM(E104:E108)</f>
        <v>48026</v>
      </c>
      <c r="G109" s="62"/>
      <c r="H109" s="62"/>
      <c r="I109" s="62"/>
    </row>
    <row r="110" spans="1:9" x14ac:dyDescent="0.2">
      <c r="A110" s="38" t="s">
        <v>113</v>
      </c>
      <c r="B110" s="47">
        <f>$B$8-85</f>
        <v>1929</v>
      </c>
      <c r="C110" s="48">
        <v>12372</v>
      </c>
      <c r="D110" s="48">
        <v>4567</v>
      </c>
      <c r="E110" s="48">
        <v>7805</v>
      </c>
      <c r="G110" s="62"/>
      <c r="H110" s="62"/>
      <c r="I110" s="62"/>
    </row>
    <row r="111" spans="1:9" x14ac:dyDescent="0.2">
      <c r="A111" s="38" t="s">
        <v>114</v>
      </c>
      <c r="B111" s="47">
        <f>$B$8-86</f>
        <v>1928</v>
      </c>
      <c r="C111" s="48">
        <v>11486</v>
      </c>
      <c r="D111" s="48">
        <v>4092</v>
      </c>
      <c r="E111" s="48">
        <v>7394</v>
      </c>
      <c r="G111" s="62"/>
      <c r="H111" s="62"/>
      <c r="I111" s="62"/>
    </row>
    <row r="112" spans="1:9" x14ac:dyDescent="0.2">
      <c r="A112" s="38" t="s">
        <v>115</v>
      </c>
      <c r="B112" s="47">
        <f>$B$8-87</f>
        <v>1927</v>
      </c>
      <c r="C112" s="48">
        <v>9638</v>
      </c>
      <c r="D112" s="48">
        <v>3140</v>
      </c>
      <c r="E112" s="48">
        <v>6498</v>
      </c>
      <c r="G112" s="62"/>
      <c r="H112" s="62"/>
      <c r="I112" s="62"/>
    </row>
    <row r="113" spans="1:9" x14ac:dyDescent="0.2">
      <c r="A113" s="38" t="s">
        <v>116</v>
      </c>
      <c r="B113" s="47">
        <f>$B$8-88</f>
        <v>1926</v>
      </c>
      <c r="C113" s="48">
        <v>8365</v>
      </c>
      <c r="D113" s="48">
        <v>2541</v>
      </c>
      <c r="E113" s="48">
        <v>5824</v>
      </c>
      <c r="G113" s="62"/>
      <c r="H113" s="62"/>
      <c r="I113" s="62"/>
    </row>
    <row r="114" spans="1:9" x14ac:dyDescent="0.2">
      <c r="A114" s="38" t="s">
        <v>117</v>
      </c>
      <c r="B114" s="47">
        <f>$B$8-89</f>
        <v>1925</v>
      </c>
      <c r="C114" s="48">
        <v>7575</v>
      </c>
      <c r="D114" s="48">
        <v>2109</v>
      </c>
      <c r="E114" s="48">
        <v>5466</v>
      </c>
      <c r="G114" s="62"/>
      <c r="H114" s="62"/>
      <c r="I114" s="62"/>
    </row>
    <row r="115" spans="1:9" x14ac:dyDescent="0.2">
      <c r="A115" s="45" t="s">
        <v>36</v>
      </c>
      <c r="B115" s="51"/>
      <c r="C115" s="48">
        <f>SUM(C110:C114)</f>
        <v>49436</v>
      </c>
      <c r="D115" s="48">
        <f>SUM(D110:D114)</f>
        <v>16449</v>
      </c>
      <c r="E115" s="48">
        <f>SUM(E110:E114)</f>
        <v>32987</v>
      </c>
      <c r="G115" s="62"/>
      <c r="H115" s="62"/>
      <c r="I115" s="62"/>
    </row>
    <row r="116" spans="1:9" x14ac:dyDescent="0.2">
      <c r="A116" s="38" t="s">
        <v>118</v>
      </c>
      <c r="B116" s="47">
        <f>$B$8-90</f>
        <v>1924</v>
      </c>
      <c r="C116" s="48">
        <v>25428</v>
      </c>
      <c r="D116" s="48">
        <v>5691</v>
      </c>
      <c r="E116" s="48">
        <v>19737</v>
      </c>
      <c r="G116" s="62"/>
      <c r="H116" s="62"/>
      <c r="I116" s="62"/>
    </row>
    <row r="117" spans="1:9" x14ac:dyDescent="0.2">
      <c r="A117" s="39"/>
      <c r="B117" s="42" t="s">
        <v>119</v>
      </c>
      <c r="C117" s="48"/>
      <c r="D117" s="48"/>
      <c r="E117" s="48"/>
      <c r="G117" s="62"/>
      <c r="H117" s="62"/>
      <c r="I117" s="62"/>
    </row>
    <row r="118" spans="1:9" x14ac:dyDescent="0.2">
      <c r="A118" s="40" t="s">
        <v>120</v>
      </c>
      <c r="B118" s="52"/>
      <c r="C118" s="53">
        <v>2830864</v>
      </c>
      <c r="D118" s="53">
        <v>1381451</v>
      </c>
      <c r="E118" s="53">
        <v>1449413</v>
      </c>
      <c r="G118" s="62"/>
      <c r="H118" s="62"/>
      <c r="I118" s="62"/>
    </row>
    <row r="119" spans="1:9" x14ac:dyDescent="0.2">
      <c r="A119" s="21"/>
      <c r="C119" s="22"/>
      <c r="D119" s="22"/>
      <c r="E119" s="22"/>
    </row>
    <row r="120" spans="1:9" x14ac:dyDescent="0.2">
      <c r="A120" s="21"/>
      <c r="B120" s="21"/>
      <c r="C120" s="22"/>
      <c r="D120" s="22"/>
      <c r="E120" s="22"/>
    </row>
    <row r="121" spans="1:9" x14ac:dyDescent="0.2">
      <c r="A121" s="21"/>
      <c r="B121" s="21"/>
      <c r="C121" s="22"/>
      <c r="D121" s="22"/>
      <c r="E121" s="22"/>
    </row>
    <row r="122" spans="1:9" x14ac:dyDescent="0.2">
      <c r="A122" s="21"/>
      <c r="B122" s="21"/>
      <c r="C122" s="22"/>
      <c r="D122" s="22"/>
      <c r="E122" s="22"/>
    </row>
    <row r="123" spans="1:9" x14ac:dyDescent="0.2">
      <c r="A123" s="21"/>
      <c r="B123" s="21"/>
      <c r="C123" s="22"/>
      <c r="D123" s="22"/>
      <c r="E123" s="22"/>
    </row>
    <row r="124" spans="1:9" x14ac:dyDescent="0.2">
      <c r="A124" s="21"/>
      <c r="B124" s="21"/>
      <c r="C124" s="22"/>
      <c r="D124" s="22"/>
      <c r="E124" s="22"/>
    </row>
    <row r="125" spans="1:9" x14ac:dyDescent="0.2">
      <c r="A125" s="21"/>
      <c r="B125" s="21"/>
      <c r="C125" s="22"/>
      <c r="D125" s="22"/>
      <c r="E125" s="22"/>
    </row>
    <row r="126" spans="1:9" x14ac:dyDescent="0.2">
      <c r="A126" s="21"/>
      <c r="B126" s="21"/>
      <c r="C126" s="22"/>
      <c r="D126" s="22"/>
      <c r="E126" s="22"/>
    </row>
    <row r="127" spans="1:9" x14ac:dyDescent="0.2">
      <c r="A127" s="21"/>
      <c r="B127" s="21"/>
      <c r="C127" s="22"/>
      <c r="D127" s="22"/>
      <c r="E127" s="22"/>
    </row>
    <row r="128" spans="1:9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8" priority="11">
      <formula>MOD(ROW(),2)=1</formula>
    </cfRule>
  </conditionalFormatting>
  <conditionalFormatting sqref="C98:E101">
    <cfRule type="expression" dxfId="7" priority="10">
      <formula>MOD(ROW(),2)=1</formula>
    </cfRule>
  </conditionalFormatting>
  <conditionalFormatting sqref="A115:B115 A116 A118:B118 A110:A114">
    <cfRule type="expression" dxfId="6" priority="7">
      <formula>MOD(ROW(),2)=1</formula>
    </cfRule>
  </conditionalFormatting>
  <conditionalFormatting sqref="B110:B114">
    <cfRule type="expression" dxfId="5" priority="6">
      <formula>MOD(ROW(),2)=1</formula>
    </cfRule>
  </conditionalFormatting>
  <conditionalFormatting sqref="B116">
    <cfRule type="expression" dxfId="4" priority="5">
      <formula>MOD(ROW(),2)=1</formula>
    </cfRule>
  </conditionalFormatting>
  <conditionalFormatting sqref="C113:E113">
    <cfRule type="expression" dxfId="3" priority="4">
      <formula>MOD(ROW(),2)=1</formula>
    </cfRule>
  </conditionalFormatting>
  <conditionalFormatting sqref="C115:E115">
    <cfRule type="expression" dxfId="2" priority="3">
      <formula>MOD(ROW(),2)=1</formula>
    </cfRule>
  </conditionalFormatting>
  <conditionalFormatting sqref="A117:B117">
    <cfRule type="expression" dxfId="1" priority="2">
      <formula>MOD(ROW(),2)=1</formula>
    </cfRule>
  </conditionalFormatting>
  <conditionalFormatting sqref="C117:E1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view="pageLayout" zoomScaleNormal="100" workbookViewId="0"/>
  </sheetViews>
  <sheetFormatPr baseColWidth="10" defaultColWidth="11.5703125" defaultRowHeight="12.75" x14ac:dyDescent="0.2"/>
  <cols>
    <col min="1" max="1" width="91.85546875" style="11" customWidth="1"/>
    <col min="2" max="16384" width="11.5703125" style="11"/>
  </cols>
  <sheetData>
    <row r="2" spans="1:1" ht="15.75" x14ac:dyDescent="0.25">
      <c r="A2" s="46"/>
    </row>
    <row r="3" spans="1:1" ht="15.75" x14ac:dyDescent="0.25">
      <c r="A3" s="46"/>
    </row>
    <row r="4" spans="1:1" x14ac:dyDescent="0.2">
      <c r="A4" s="30"/>
    </row>
    <row r="5" spans="1:1" ht="15.75" x14ac:dyDescent="0.25">
      <c r="A5" s="46"/>
    </row>
    <row r="6" spans="1:1" x14ac:dyDescent="0.2">
      <c r="A6" s="30"/>
    </row>
    <row r="7" spans="1:1" ht="15.75" x14ac:dyDescent="0.25">
      <c r="A7" s="46"/>
    </row>
    <row r="8" spans="1:1" x14ac:dyDescent="0.2">
      <c r="A8" s="30"/>
    </row>
    <row r="9" spans="1:1" ht="12.95" x14ac:dyDescent="0.25">
      <c r="A9" s="27"/>
    </row>
    <row r="10" spans="1:1" ht="12.95" x14ac:dyDescent="0.25"/>
    <row r="11" spans="1:1" ht="12.95" x14ac:dyDescent="0.25">
      <c r="A11" s="27"/>
    </row>
    <row r="12" spans="1:1" ht="12.95" x14ac:dyDescent="0.25"/>
    <row r="13" spans="1:1" ht="12.95" x14ac:dyDescent="0.25"/>
    <row r="14" spans="1:1" ht="12.95" x14ac:dyDescent="0.25"/>
    <row r="15" spans="1:1" ht="12.95" x14ac:dyDescent="0.25"/>
    <row r="16" spans="1:1" ht="12.95" x14ac:dyDescent="0.25"/>
    <row r="17" spans="1:1" ht="12.95" x14ac:dyDescent="0.25"/>
    <row r="18" spans="1:1" ht="12.95" x14ac:dyDescent="0.25">
      <c r="A18" s="27"/>
    </row>
    <row r="19" spans="1:1" ht="12.95" x14ac:dyDescent="0.25">
      <c r="A19" s="27"/>
    </row>
    <row r="20" spans="1:1" ht="12.95" x14ac:dyDescent="0.25"/>
    <row r="21" spans="1:1" ht="12.95" x14ac:dyDescent="0.25"/>
    <row r="22" spans="1:1" ht="12.95" x14ac:dyDescent="0.25">
      <c r="A22" s="27"/>
    </row>
    <row r="23" spans="1:1" x14ac:dyDescent="0.2">
      <c r="A23" s="31"/>
    </row>
    <row r="24" spans="1:1" ht="12.95" x14ac:dyDescent="0.25">
      <c r="A24" s="33"/>
    </row>
    <row r="25" spans="1:1" ht="12.95" x14ac:dyDescent="0.25">
      <c r="A25" s="32"/>
    </row>
    <row r="26" spans="1:1" ht="12.95" x14ac:dyDescent="0.25">
      <c r="A26" s="27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5" width="10.7109375" customWidth="1"/>
  </cols>
  <sheetData>
    <row r="1" spans="1:5" ht="14.1" customHeight="1" x14ac:dyDescent="0.2">
      <c r="A1" s="85" t="s">
        <v>173</v>
      </c>
      <c r="B1" s="85"/>
      <c r="C1" s="85"/>
      <c r="D1" s="85"/>
      <c r="E1" s="85"/>
    </row>
    <row r="2" spans="1:5" ht="14.1" customHeight="1" x14ac:dyDescent="0.25"/>
    <row r="3" spans="1:5" s="8" customFormat="1" ht="28.5" customHeight="1" x14ac:dyDescent="0.2">
      <c r="A3" s="93" t="s">
        <v>160</v>
      </c>
      <c r="B3" s="86" t="s">
        <v>174</v>
      </c>
      <c r="C3" s="87"/>
      <c r="D3" s="88"/>
      <c r="E3" s="91" t="s">
        <v>175</v>
      </c>
    </row>
    <row r="4" spans="1:5" s="8" customFormat="1" ht="28.5" customHeight="1" x14ac:dyDescent="0.2">
      <c r="A4" s="94"/>
      <c r="B4" s="13" t="s">
        <v>162</v>
      </c>
      <c r="C4" s="13" t="s">
        <v>163</v>
      </c>
      <c r="D4" s="13" t="s">
        <v>164</v>
      </c>
      <c r="E4" s="92"/>
    </row>
    <row r="5" spans="1:5" s="11" customFormat="1" ht="14.1" customHeight="1" x14ac:dyDescent="0.2">
      <c r="A5" s="25"/>
      <c r="B5" s="63"/>
      <c r="C5" s="63"/>
      <c r="D5" s="63"/>
      <c r="E5" s="16"/>
    </row>
    <row r="6" spans="1:5" s="11" customFormat="1" ht="14.1" customHeight="1" x14ac:dyDescent="0.2">
      <c r="A6" s="14" t="s">
        <v>125</v>
      </c>
      <c r="B6" s="64">
        <v>84694</v>
      </c>
      <c r="C6" s="64">
        <v>41826</v>
      </c>
      <c r="D6" s="64">
        <v>42868</v>
      </c>
      <c r="E6" s="64">
        <v>84332.5</v>
      </c>
    </row>
    <row r="7" spans="1:5" s="11" customFormat="1" ht="14.1" customHeight="1" x14ac:dyDescent="0.2">
      <c r="A7" s="14" t="s">
        <v>126</v>
      </c>
      <c r="B7" s="64">
        <v>243148</v>
      </c>
      <c r="C7" s="64">
        <v>118032</v>
      </c>
      <c r="D7" s="64">
        <v>125116</v>
      </c>
      <c r="E7" s="64">
        <v>242340.5</v>
      </c>
    </row>
    <row r="8" spans="1:5" s="8" customFormat="1" ht="14.25" customHeight="1" x14ac:dyDescent="0.2">
      <c r="A8" s="14" t="s">
        <v>127</v>
      </c>
      <c r="B8" s="64">
        <v>214420</v>
      </c>
      <c r="C8" s="64">
        <v>102519</v>
      </c>
      <c r="D8" s="64">
        <v>111901</v>
      </c>
      <c r="E8" s="64">
        <v>213689</v>
      </c>
    </row>
    <row r="9" spans="1:5" s="8" customFormat="1" ht="14.25" customHeight="1" x14ac:dyDescent="0.2">
      <c r="A9" s="14" t="s">
        <v>128</v>
      </c>
      <c r="B9" s="64">
        <v>77588</v>
      </c>
      <c r="C9" s="64">
        <v>37940</v>
      </c>
      <c r="D9" s="64">
        <v>39648</v>
      </c>
      <c r="E9" s="64">
        <v>77323</v>
      </c>
    </row>
    <row r="10" spans="1:5" s="8" customFormat="1" ht="14.25" customHeight="1" x14ac:dyDescent="0.2">
      <c r="A10" s="14" t="s">
        <v>129</v>
      </c>
      <c r="B10" s="64">
        <v>132685</v>
      </c>
      <c r="C10" s="64">
        <v>65150</v>
      </c>
      <c r="D10" s="64">
        <v>67535</v>
      </c>
      <c r="E10" s="64">
        <v>132675</v>
      </c>
    </row>
    <row r="11" spans="1:5" s="8" customFormat="1" ht="14.25" customHeight="1" x14ac:dyDescent="0.2">
      <c r="A11" s="14" t="s">
        <v>130</v>
      </c>
      <c r="B11" s="64">
        <v>190703</v>
      </c>
      <c r="C11" s="64">
        <v>93288</v>
      </c>
      <c r="D11" s="64">
        <v>97415</v>
      </c>
      <c r="E11" s="64">
        <v>189873</v>
      </c>
    </row>
    <row r="12" spans="1:5" s="8" customFormat="1" ht="14.25" customHeight="1" x14ac:dyDescent="0.2">
      <c r="A12" s="14" t="s">
        <v>131</v>
      </c>
      <c r="B12" s="64">
        <v>162203</v>
      </c>
      <c r="C12" s="64">
        <v>79100</v>
      </c>
      <c r="D12" s="64">
        <v>83103</v>
      </c>
      <c r="E12" s="64">
        <v>162063</v>
      </c>
    </row>
    <row r="13" spans="1:5" s="8" customFormat="1" ht="14.25" customHeight="1" x14ac:dyDescent="0.2">
      <c r="A13" s="14" t="s">
        <v>132</v>
      </c>
      <c r="B13" s="64">
        <v>198355</v>
      </c>
      <c r="C13" s="64">
        <v>95662</v>
      </c>
      <c r="D13" s="64">
        <v>102693</v>
      </c>
      <c r="E13" s="64">
        <v>198095</v>
      </c>
    </row>
    <row r="14" spans="1:5" s="8" customFormat="1" ht="14.25" customHeight="1" x14ac:dyDescent="0.2">
      <c r="A14" s="14" t="s">
        <v>133</v>
      </c>
      <c r="B14" s="64">
        <v>304087</v>
      </c>
      <c r="C14" s="64">
        <v>148498</v>
      </c>
      <c r="D14" s="64">
        <v>155589</v>
      </c>
      <c r="E14" s="64">
        <v>302655</v>
      </c>
    </row>
    <row r="15" spans="1:5" s="8" customFormat="1" ht="14.25" customHeight="1" x14ac:dyDescent="0.2">
      <c r="A15" s="14" t="s">
        <v>134</v>
      </c>
      <c r="B15" s="64">
        <v>126865</v>
      </c>
      <c r="C15" s="64">
        <v>61422</v>
      </c>
      <c r="D15" s="64">
        <v>65443</v>
      </c>
      <c r="E15" s="64">
        <v>126754</v>
      </c>
    </row>
    <row r="16" spans="1:5" s="8" customFormat="1" ht="14.25" customHeight="1" x14ac:dyDescent="0.2">
      <c r="A16" s="14" t="s">
        <v>135</v>
      </c>
      <c r="B16" s="64">
        <v>268628</v>
      </c>
      <c r="C16" s="64">
        <v>131770</v>
      </c>
      <c r="D16" s="64">
        <v>136858</v>
      </c>
      <c r="E16" s="64">
        <v>268351.5</v>
      </c>
    </row>
    <row r="17" spans="1:9" x14ac:dyDescent="0.2">
      <c r="A17" s="14" t="s">
        <v>136</v>
      </c>
      <c r="B17" s="64">
        <v>195593</v>
      </c>
      <c r="C17" s="64">
        <v>96598</v>
      </c>
      <c r="D17" s="64">
        <v>98995</v>
      </c>
      <c r="E17" s="64">
        <v>195364</v>
      </c>
      <c r="F17" s="15"/>
      <c r="G17" s="15"/>
      <c r="H17" s="15"/>
      <c r="I17" s="15"/>
    </row>
    <row r="18" spans="1:9" x14ac:dyDescent="0.2">
      <c r="A18" s="14" t="s">
        <v>137</v>
      </c>
      <c r="B18" s="64">
        <v>264972</v>
      </c>
      <c r="C18" s="64">
        <v>130295</v>
      </c>
      <c r="D18" s="64">
        <v>134677</v>
      </c>
      <c r="E18" s="64">
        <v>264087</v>
      </c>
      <c r="F18" s="15"/>
      <c r="G18" s="15"/>
      <c r="H18" s="15"/>
      <c r="I18" s="15"/>
    </row>
    <row r="19" spans="1:9" x14ac:dyDescent="0.2">
      <c r="A19" s="14" t="s">
        <v>138</v>
      </c>
      <c r="B19" s="64">
        <v>130218</v>
      </c>
      <c r="C19" s="64">
        <v>64113</v>
      </c>
      <c r="D19" s="64">
        <v>66105</v>
      </c>
      <c r="E19" s="64">
        <v>130117.5</v>
      </c>
      <c r="F19" s="9"/>
      <c r="G19" s="9"/>
      <c r="H19" s="9"/>
      <c r="I19" s="9"/>
    </row>
    <row r="20" spans="1:9" x14ac:dyDescent="0.2">
      <c r="A20" s="14" t="s">
        <v>139</v>
      </c>
      <c r="B20" s="64">
        <v>236705</v>
      </c>
      <c r="C20" s="64">
        <v>115238</v>
      </c>
      <c r="D20" s="64">
        <v>121467</v>
      </c>
      <c r="E20" s="64">
        <v>235689.5</v>
      </c>
    </row>
    <row r="21" spans="1:9" x14ac:dyDescent="0.2">
      <c r="A21" s="17" t="s">
        <v>140</v>
      </c>
      <c r="B21" s="65">
        <v>2830864</v>
      </c>
      <c r="C21" s="65">
        <v>1381451</v>
      </c>
      <c r="D21" s="65">
        <v>1449413</v>
      </c>
      <c r="E21" s="65">
        <v>2823409.5</v>
      </c>
    </row>
    <row r="23" spans="1:9" ht="12.95" x14ac:dyDescent="0.25">
      <c r="A23" s="89" t="s">
        <v>161</v>
      </c>
      <c r="B23" s="90"/>
    </row>
    <row r="26" spans="1:9" s="11" customFormat="1" ht="12.95" x14ac:dyDescent="0.25">
      <c r="A26" s="4"/>
    </row>
    <row r="27" spans="1:9" s="11" customFormat="1" ht="12.95" x14ac:dyDescent="0.25">
      <c r="A27" s="4"/>
    </row>
    <row r="28" spans="1:9" s="11" customFormat="1" ht="12.95" x14ac:dyDescent="0.25">
      <c r="A28" s="4"/>
    </row>
    <row r="29" spans="1:9" s="11" customFormat="1" ht="12.95" x14ac:dyDescent="0.25">
      <c r="A29" s="4"/>
    </row>
    <row r="30" spans="1:9" s="11" customFormat="1" ht="12.95" x14ac:dyDescent="0.25">
      <c r="A30" s="4"/>
    </row>
    <row r="32" spans="1:9" ht="12.95" x14ac:dyDescent="0.25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73" priority="51">
      <formula>MOD(ROW(),2)=0</formula>
    </cfRule>
  </conditionalFormatting>
  <conditionalFormatting sqref="D5">
    <cfRule type="expression" dxfId="72" priority="42">
      <formula>MOD(ROW(),2)=0</formula>
    </cfRule>
  </conditionalFormatting>
  <conditionalFormatting sqref="A6:C7">
    <cfRule type="expression" dxfId="71" priority="41">
      <formula>MOD(ROW(),2)=0</formula>
    </cfRule>
  </conditionalFormatting>
  <conditionalFormatting sqref="D6:D7">
    <cfRule type="expression" dxfId="70" priority="40">
      <formula>MOD(ROW(),2)=0</formula>
    </cfRule>
  </conditionalFormatting>
  <conditionalFormatting sqref="A8:C9">
    <cfRule type="expression" dxfId="69" priority="39">
      <formula>MOD(ROW(),2)=0</formula>
    </cfRule>
  </conditionalFormatting>
  <conditionalFormatting sqref="D8:D9">
    <cfRule type="expression" dxfId="68" priority="38">
      <formula>MOD(ROW(),2)=0</formula>
    </cfRule>
  </conditionalFormatting>
  <conditionalFormatting sqref="A10:C11">
    <cfRule type="expression" dxfId="67" priority="37">
      <formula>MOD(ROW(),2)=0</formula>
    </cfRule>
  </conditionalFormatting>
  <conditionalFormatting sqref="D10:D11">
    <cfRule type="expression" dxfId="66" priority="36">
      <formula>MOD(ROW(),2)=0</formula>
    </cfRule>
  </conditionalFormatting>
  <conditionalFormatting sqref="A12:C13">
    <cfRule type="expression" dxfId="65" priority="35">
      <formula>MOD(ROW(),2)=0</formula>
    </cfRule>
  </conditionalFormatting>
  <conditionalFormatting sqref="D12:D13">
    <cfRule type="expression" dxfId="64" priority="34">
      <formula>MOD(ROW(),2)=0</formula>
    </cfRule>
  </conditionalFormatting>
  <conditionalFormatting sqref="A14:C15">
    <cfRule type="expression" dxfId="63" priority="33">
      <formula>MOD(ROW(),2)=0</formula>
    </cfRule>
  </conditionalFormatting>
  <conditionalFormatting sqref="D14:D15">
    <cfRule type="expression" dxfId="62" priority="32">
      <formula>MOD(ROW(),2)=0</formula>
    </cfRule>
  </conditionalFormatting>
  <conditionalFormatting sqref="A16:C16">
    <cfRule type="expression" dxfId="61" priority="31">
      <formula>MOD(ROW(),2)=0</formula>
    </cfRule>
  </conditionalFormatting>
  <conditionalFormatting sqref="D16">
    <cfRule type="expression" dxfId="60" priority="30">
      <formula>MOD(ROW(),2)=0</formula>
    </cfRule>
  </conditionalFormatting>
  <conditionalFormatting sqref="A17:C18">
    <cfRule type="expression" dxfId="59" priority="29">
      <formula>MOD(ROW(),2)=0</formula>
    </cfRule>
  </conditionalFormatting>
  <conditionalFormatting sqref="D17:D18">
    <cfRule type="expression" dxfId="58" priority="28">
      <formula>MOD(ROW(),2)=0</formula>
    </cfRule>
  </conditionalFormatting>
  <conditionalFormatting sqref="A19:C19">
    <cfRule type="expression" dxfId="57" priority="27">
      <formula>MOD(ROW(),2)=0</formula>
    </cfRule>
  </conditionalFormatting>
  <conditionalFormatting sqref="D19">
    <cfRule type="expression" dxfId="56" priority="26">
      <formula>MOD(ROW(),2)=0</formula>
    </cfRule>
  </conditionalFormatting>
  <conditionalFormatting sqref="A21:C21">
    <cfRule type="expression" dxfId="55" priority="23">
      <formula>MOD(ROW(),2)=0</formula>
    </cfRule>
  </conditionalFormatting>
  <conditionalFormatting sqref="D21">
    <cfRule type="expression" dxfId="54" priority="22">
      <formula>MOD(ROW(),2)=0</formula>
    </cfRule>
  </conditionalFormatting>
  <conditionalFormatting sqref="A20:C20">
    <cfRule type="expression" dxfId="53" priority="21">
      <formula>MOD(ROW(),2)=0</formula>
    </cfRule>
  </conditionalFormatting>
  <conditionalFormatting sqref="D20">
    <cfRule type="expression" dxfId="52" priority="20">
      <formula>MOD(ROW(),2)=0</formula>
    </cfRule>
  </conditionalFormatting>
  <conditionalFormatting sqref="E6:E7">
    <cfRule type="expression" dxfId="51" priority="10">
      <formula>MOD(ROW(),2)=0</formula>
    </cfRule>
  </conditionalFormatting>
  <conditionalFormatting sqref="E8:E9">
    <cfRule type="expression" dxfId="50" priority="9">
      <formula>MOD(ROW(),2)=0</formula>
    </cfRule>
  </conditionalFormatting>
  <conditionalFormatting sqref="E10:E11">
    <cfRule type="expression" dxfId="49" priority="8">
      <formula>MOD(ROW(),2)=0</formula>
    </cfRule>
  </conditionalFormatting>
  <conditionalFormatting sqref="E12:E13">
    <cfRule type="expression" dxfId="48" priority="7">
      <formula>MOD(ROW(),2)=0</formula>
    </cfRule>
  </conditionalFormatting>
  <conditionalFormatting sqref="E14:E15">
    <cfRule type="expression" dxfId="47" priority="6">
      <formula>MOD(ROW(),2)=0</formula>
    </cfRule>
  </conditionalFormatting>
  <conditionalFormatting sqref="E16">
    <cfRule type="expression" dxfId="46" priority="5">
      <formula>MOD(ROW(),2)=0</formula>
    </cfRule>
  </conditionalFormatting>
  <conditionalFormatting sqref="E17:E18">
    <cfRule type="expression" dxfId="45" priority="4">
      <formula>MOD(ROW(),2)=0</formula>
    </cfRule>
  </conditionalFormatting>
  <conditionalFormatting sqref="E19">
    <cfRule type="expression" dxfId="44" priority="3">
      <formula>MOD(ROW(),2)=0</formula>
    </cfRule>
  </conditionalFormatting>
  <conditionalFormatting sqref="E21">
    <cfRule type="expression" dxfId="43" priority="2">
      <formula>MOD(ROW(),2)=0</formula>
    </cfRule>
  </conditionalFormatting>
  <conditionalFormatting sqref="E20">
    <cfRule type="expression" dxfId="4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customWidth="1"/>
    <col min="2" max="2" width="14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125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s="11" customFormat="1" ht="14.1" customHeight="1" x14ac:dyDescent="0.25">
      <c r="A7" s="35"/>
      <c r="B7" s="41"/>
      <c r="C7" s="20"/>
      <c r="D7" s="20"/>
      <c r="E7" s="20"/>
    </row>
    <row r="8" spans="1:8" s="11" customFormat="1" ht="14.1" customHeight="1" x14ac:dyDescent="0.25">
      <c r="A8" s="36" t="s">
        <v>31</v>
      </c>
      <c r="B8" s="47">
        <v>2014</v>
      </c>
      <c r="C8" s="48">
        <v>702</v>
      </c>
      <c r="D8" s="48">
        <v>340</v>
      </c>
      <c r="E8" s="48">
        <v>362</v>
      </c>
    </row>
    <row r="9" spans="1:8" ht="14.1" customHeight="1" x14ac:dyDescent="0.25">
      <c r="A9" s="36" t="s">
        <v>32</v>
      </c>
      <c r="B9" s="47">
        <f>$B$8-1</f>
        <v>2013</v>
      </c>
      <c r="C9" s="48">
        <v>735</v>
      </c>
      <c r="D9" s="48">
        <v>352</v>
      </c>
      <c r="E9" s="48">
        <v>383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799</v>
      </c>
      <c r="D10" s="48">
        <v>395</v>
      </c>
      <c r="E10" s="48">
        <v>404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679</v>
      </c>
      <c r="D11" s="48">
        <v>328</v>
      </c>
      <c r="E11" s="48">
        <v>351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724</v>
      </c>
      <c r="D12" s="48">
        <v>393</v>
      </c>
      <c r="E12" s="48">
        <v>331</v>
      </c>
    </row>
    <row r="13" spans="1:8" ht="14.1" customHeight="1" x14ac:dyDescent="0.25">
      <c r="A13" s="43" t="s">
        <v>36</v>
      </c>
      <c r="B13" s="47"/>
      <c r="C13" s="48">
        <f>SUM(C8:C12)</f>
        <v>3639</v>
      </c>
      <c r="D13" s="48">
        <f>SUM(D8:D12)</f>
        <v>1808</v>
      </c>
      <c r="E13" s="48">
        <f>SUM(E8:E12)</f>
        <v>1831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664</v>
      </c>
      <c r="D14" s="48">
        <v>333</v>
      </c>
      <c r="E14" s="48">
        <v>331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642</v>
      </c>
      <c r="D15" s="48">
        <v>344</v>
      </c>
      <c r="E15" s="48">
        <v>298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702</v>
      </c>
      <c r="D16" s="48">
        <v>373</v>
      </c>
      <c r="E16" s="48">
        <v>329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637</v>
      </c>
      <c r="D17" s="48">
        <v>324</v>
      </c>
      <c r="E17" s="48">
        <v>313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649</v>
      </c>
      <c r="D18" s="48">
        <v>326</v>
      </c>
      <c r="E18" s="48">
        <v>323</v>
      </c>
    </row>
    <row r="19" spans="1:5" ht="14.1" customHeight="1" x14ac:dyDescent="0.25">
      <c r="A19" s="44" t="s">
        <v>36</v>
      </c>
      <c r="B19" s="49"/>
      <c r="C19" s="48">
        <f>SUM(C14:C18)</f>
        <v>3294</v>
      </c>
      <c r="D19" s="48">
        <f>SUM(D14:D18)</f>
        <v>1700</v>
      </c>
      <c r="E19" s="48">
        <f>SUM(E14:E18)</f>
        <v>1594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673</v>
      </c>
      <c r="D20" s="48">
        <v>342</v>
      </c>
      <c r="E20" s="48">
        <v>331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600</v>
      </c>
      <c r="D21" s="48">
        <v>316</v>
      </c>
      <c r="E21" s="48">
        <v>284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680</v>
      </c>
      <c r="D22" s="48">
        <v>360</v>
      </c>
      <c r="E22" s="48">
        <v>320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698</v>
      </c>
      <c r="D23" s="48">
        <v>379</v>
      </c>
      <c r="E23" s="48">
        <v>319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725</v>
      </c>
      <c r="D24" s="48">
        <v>371</v>
      </c>
      <c r="E24" s="48">
        <v>354</v>
      </c>
    </row>
    <row r="25" spans="1:5" ht="14.1" customHeight="1" x14ac:dyDescent="0.25">
      <c r="A25" s="44" t="s">
        <v>36</v>
      </c>
      <c r="B25" s="49"/>
      <c r="C25" s="48">
        <f>SUM(C20:C24)</f>
        <v>3376</v>
      </c>
      <c r="D25" s="48">
        <f>SUM(D20:D24)</f>
        <v>1768</v>
      </c>
      <c r="E25" s="48">
        <f>SUM(E20:E24)</f>
        <v>1608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696</v>
      </c>
      <c r="D26" s="48">
        <v>369</v>
      </c>
      <c r="E26" s="48">
        <v>327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758</v>
      </c>
      <c r="D27" s="48">
        <v>373</v>
      </c>
      <c r="E27" s="48">
        <v>385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826</v>
      </c>
      <c r="D28" s="48">
        <v>421</v>
      </c>
      <c r="E28" s="48">
        <v>405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952</v>
      </c>
      <c r="D29" s="48">
        <v>487</v>
      </c>
      <c r="E29" s="48">
        <v>465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1059</v>
      </c>
      <c r="D30" s="48">
        <v>500</v>
      </c>
      <c r="E30" s="48">
        <v>559</v>
      </c>
    </row>
    <row r="31" spans="1:5" ht="14.1" customHeight="1" x14ac:dyDescent="0.25">
      <c r="A31" s="44" t="s">
        <v>36</v>
      </c>
      <c r="B31" s="49"/>
      <c r="C31" s="48">
        <f>SUM(C26:C30)</f>
        <v>4291</v>
      </c>
      <c r="D31" s="48">
        <f>SUM(D26:D30)</f>
        <v>2150</v>
      </c>
      <c r="E31" s="48">
        <f>SUM(E26:E30)</f>
        <v>2141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1320</v>
      </c>
      <c r="D32" s="48">
        <v>580</v>
      </c>
      <c r="E32" s="48">
        <v>740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1541</v>
      </c>
      <c r="D33" s="48">
        <v>726</v>
      </c>
      <c r="E33" s="48">
        <v>815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1615</v>
      </c>
      <c r="D34" s="48">
        <v>763</v>
      </c>
      <c r="E34" s="48">
        <v>852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1708</v>
      </c>
      <c r="D35" s="48">
        <v>860</v>
      </c>
      <c r="E35" s="48">
        <v>848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1730</v>
      </c>
      <c r="D36" s="48">
        <v>901</v>
      </c>
      <c r="E36" s="48">
        <v>829</v>
      </c>
    </row>
    <row r="37" spans="1:5" ht="14.1" customHeight="1" x14ac:dyDescent="0.25">
      <c r="A37" s="44" t="s">
        <v>36</v>
      </c>
      <c r="B37" s="49"/>
      <c r="C37" s="48">
        <f>SUM(C32:C36)</f>
        <v>7914</v>
      </c>
      <c r="D37" s="48">
        <f>SUM(D32:D36)</f>
        <v>3830</v>
      </c>
      <c r="E37" s="48">
        <f>SUM(E32:E36)</f>
        <v>4084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1639</v>
      </c>
      <c r="D38" s="48">
        <v>878</v>
      </c>
      <c r="E38" s="48">
        <v>761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1511</v>
      </c>
      <c r="D39" s="48">
        <v>818</v>
      </c>
      <c r="E39" s="48">
        <v>693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1394</v>
      </c>
      <c r="D40" s="48">
        <v>762</v>
      </c>
      <c r="E40" s="48">
        <v>632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1277</v>
      </c>
      <c r="D41" s="48">
        <v>713</v>
      </c>
      <c r="E41" s="48">
        <v>564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1179</v>
      </c>
      <c r="D42" s="48">
        <v>632</v>
      </c>
      <c r="E42" s="48">
        <v>547</v>
      </c>
    </row>
    <row r="43" spans="1:5" ht="14.1" customHeight="1" x14ac:dyDescent="0.25">
      <c r="A43" s="44" t="s">
        <v>36</v>
      </c>
      <c r="B43" s="49"/>
      <c r="C43" s="48">
        <f>SUM(C38:C42)</f>
        <v>7000</v>
      </c>
      <c r="D43" s="48">
        <f>SUM(D38:D42)</f>
        <v>3803</v>
      </c>
      <c r="E43" s="48">
        <f>SUM(E38:E42)</f>
        <v>3197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1127</v>
      </c>
      <c r="D44" s="48">
        <v>636</v>
      </c>
      <c r="E44" s="48">
        <v>491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1044</v>
      </c>
      <c r="D45" s="48">
        <v>555</v>
      </c>
      <c r="E45" s="48">
        <v>489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1039</v>
      </c>
      <c r="D46" s="48">
        <v>557</v>
      </c>
      <c r="E46" s="48">
        <v>482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1082</v>
      </c>
      <c r="D47" s="48">
        <v>579</v>
      </c>
      <c r="E47" s="48">
        <v>503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1015</v>
      </c>
      <c r="D48" s="48">
        <v>538</v>
      </c>
      <c r="E48" s="48">
        <v>477</v>
      </c>
    </row>
    <row r="49" spans="1:5" ht="14.1" customHeight="1" x14ac:dyDescent="0.2">
      <c r="A49" s="44" t="s">
        <v>36</v>
      </c>
      <c r="B49" s="49"/>
      <c r="C49" s="48">
        <f>SUM(C44:C48)</f>
        <v>5307</v>
      </c>
      <c r="D49" s="48">
        <f>SUM(D44:D48)</f>
        <v>2865</v>
      </c>
      <c r="E49" s="48">
        <f>SUM(E44:E48)</f>
        <v>2442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927</v>
      </c>
      <c r="D50" s="48">
        <v>507</v>
      </c>
      <c r="E50" s="48">
        <v>420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931</v>
      </c>
      <c r="D51" s="48">
        <v>514</v>
      </c>
      <c r="E51" s="48">
        <v>417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943</v>
      </c>
      <c r="D52" s="48">
        <v>519</v>
      </c>
      <c r="E52" s="48">
        <v>424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945</v>
      </c>
      <c r="D53" s="48">
        <v>484</v>
      </c>
      <c r="E53" s="48">
        <v>461</v>
      </c>
    </row>
    <row r="54" spans="1:5" s="11" customFormat="1" ht="14.1" customHeight="1" x14ac:dyDescent="0.2">
      <c r="A54" s="36" t="s">
        <v>71</v>
      </c>
      <c r="B54" s="47">
        <f>$B$8-39</f>
        <v>1975</v>
      </c>
      <c r="C54" s="48">
        <v>870</v>
      </c>
      <c r="D54" s="48">
        <v>432</v>
      </c>
      <c r="E54" s="48">
        <v>438</v>
      </c>
    </row>
    <row r="55" spans="1:5" s="11" customFormat="1" ht="14.1" customHeight="1" x14ac:dyDescent="0.2">
      <c r="A55" s="43" t="s">
        <v>36</v>
      </c>
      <c r="B55" s="49"/>
      <c r="C55" s="48">
        <f>SUM(C50:C54)</f>
        <v>4616</v>
      </c>
      <c r="D55" s="48">
        <f>SUM(D50:D54)</f>
        <v>2456</v>
      </c>
      <c r="E55" s="48">
        <f>SUM(E50:E54)</f>
        <v>2160</v>
      </c>
    </row>
    <row r="56" spans="1:5" s="11" customFormat="1" ht="14.1" customHeight="1" x14ac:dyDescent="0.2">
      <c r="A56" s="36" t="s">
        <v>72</v>
      </c>
      <c r="B56" s="47">
        <f>$B$8-40</f>
        <v>1974</v>
      </c>
      <c r="C56" s="48">
        <v>834</v>
      </c>
      <c r="D56" s="48">
        <v>403</v>
      </c>
      <c r="E56" s="48">
        <v>431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900</v>
      </c>
      <c r="D57" s="48">
        <v>452</v>
      </c>
      <c r="E57" s="48">
        <v>448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953</v>
      </c>
      <c r="D58" s="48">
        <v>495</v>
      </c>
      <c r="E58" s="48">
        <v>458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1077</v>
      </c>
      <c r="D59" s="48">
        <v>556</v>
      </c>
      <c r="E59" s="48">
        <v>521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1092</v>
      </c>
      <c r="D60" s="48">
        <v>561</v>
      </c>
      <c r="E60" s="48">
        <v>531</v>
      </c>
    </row>
    <row r="61" spans="1:5" ht="14.1" customHeight="1" x14ac:dyDescent="0.2">
      <c r="A61" s="44" t="s">
        <v>36</v>
      </c>
      <c r="B61" s="49"/>
      <c r="C61" s="48">
        <f>SUM(C56:C60)</f>
        <v>4856</v>
      </c>
      <c r="D61" s="48">
        <f>SUM(D56:D60)</f>
        <v>2467</v>
      </c>
      <c r="E61" s="48">
        <f>SUM(E56:E60)</f>
        <v>2389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1237</v>
      </c>
      <c r="D62" s="48">
        <v>632</v>
      </c>
      <c r="E62" s="48">
        <v>605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1312</v>
      </c>
      <c r="D63" s="48">
        <v>684</v>
      </c>
      <c r="E63" s="48">
        <v>628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1304</v>
      </c>
      <c r="D64" s="48">
        <v>678</v>
      </c>
      <c r="E64" s="48">
        <v>626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1319</v>
      </c>
      <c r="D65" s="48">
        <v>671</v>
      </c>
      <c r="E65" s="48">
        <v>648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1365</v>
      </c>
      <c r="D66" s="48">
        <v>691</v>
      </c>
      <c r="E66" s="48">
        <v>674</v>
      </c>
    </row>
    <row r="67" spans="1:5" ht="14.1" customHeight="1" x14ac:dyDescent="0.2">
      <c r="A67" s="44" t="s">
        <v>36</v>
      </c>
      <c r="B67" s="49"/>
      <c r="C67" s="48">
        <f>SUM(C62:C66)</f>
        <v>6537</v>
      </c>
      <c r="D67" s="48">
        <f>SUM(D62:D66)</f>
        <v>3356</v>
      </c>
      <c r="E67" s="48">
        <f>SUM(E62:E66)</f>
        <v>3181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1265</v>
      </c>
      <c r="D68" s="48">
        <v>662</v>
      </c>
      <c r="E68" s="48">
        <v>603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1253</v>
      </c>
      <c r="D69" s="48">
        <v>635</v>
      </c>
      <c r="E69" s="48">
        <v>618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1225</v>
      </c>
      <c r="D70" s="48">
        <v>611</v>
      </c>
      <c r="E70" s="48">
        <v>614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1217</v>
      </c>
      <c r="D71" s="48">
        <v>639</v>
      </c>
      <c r="E71" s="48">
        <v>578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1241</v>
      </c>
      <c r="D72" s="48">
        <v>586</v>
      </c>
      <c r="E72" s="48">
        <v>655</v>
      </c>
    </row>
    <row r="73" spans="1:5" ht="14.1" customHeight="1" x14ac:dyDescent="0.2">
      <c r="A73" s="44" t="s">
        <v>36</v>
      </c>
      <c r="B73" s="49"/>
      <c r="C73" s="48">
        <f>SUM(C68:C72)</f>
        <v>6201</v>
      </c>
      <c r="D73" s="48">
        <f>SUM(D68:D72)</f>
        <v>3133</v>
      </c>
      <c r="E73" s="48">
        <f>SUM(E68:E72)</f>
        <v>3068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1204</v>
      </c>
      <c r="D74" s="48">
        <v>621</v>
      </c>
      <c r="E74" s="48">
        <v>583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1099</v>
      </c>
      <c r="D75" s="48">
        <v>533</v>
      </c>
      <c r="E75" s="48">
        <v>566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995</v>
      </c>
      <c r="D76" s="48">
        <v>467</v>
      </c>
      <c r="E76" s="48">
        <v>528</v>
      </c>
    </row>
    <row r="77" spans="1:5" s="11" customFormat="1" ht="14.1" customHeight="1" x14ac:dyDescent="0.2">
      <c r="A77" s="36" t="s">
        <v>90</v>
      </c>
      <c r="B77" s="47">
        <f>$B$8-58</f>
        <v>1956</v>
      </c>
      <c r="C77" s="48">
        <v>1055</v>
      </c>
      <c r="D77" s="48">
        <v>531</v>
      </c>
      <c r="E77" s="48">
        <v>524</v>
      </c>
    </row>
    <row r="78" spans="1:5" x14ac:dyDescent="0.2">
      <c r="A78" s="37" t="s">
        <v>91</v>
      </c>
      <c r="B78" s="47">
        <f>$B$8-59</f>
        <v>1955</v>
      </c>
      <c r="C78" s="48">
        <v>977</v>
      </c>
      <c r="D78" s="48">
        <v>482</v>
      </c>
      <c r="E78" s="48">
        <v>495</v>
      </c>
    </row>
    <row r="79" spans="1:5" x14ac:dyDescent="0.2">
      <c r="A79" s="44" t="s">
        <v>36</v>
      </c>
      <c r="B79" s="49"/>
      <c r="C79" s="48">
        <f>SUM(C74:C78)</f>
        <v>5330</v>
      </c>
      <c r="D79" s="48">
        <f>SUM(D74:D78)</f>
        <v>2634</v>
      </c>
      <c r="E79" s="48">
        <f>SUM(E74:E78)</f>
        <v>2696</v>
      </c>
    </row>
    <row r="80" spans="1:5" x14ac:dyDescent="0.2">
      <c r="A80" s="37" t="s">
        <v>92</v>
      </c>
      <c r="B80" s="47">
        <f>$B$8-60</f>
        <v>1954</v>
      </c>
      <c r="C80" s="48">
        <v>1031</v>
      </c>
      <c r="D80" s="48">
        <v>509</v>
      </c>
      <c r="E80" s="48">
        <v>522</v>
      </c>
    </row>
    <row r="81" spans="1:5" x14ac:dyDescent="0.2">
      <c r="A81" s="37" t="s">
        <v>93</v>
      </c>
      <c r="B81" s="47">
        <f>$B$8-61</f>
        <v>1953</v>
      </c>
      <c r="C81" s="48">
        <v>928</v>
      </c>
      <c r="D81" s="48">
        <v>444</v>
      </c>
      <c r="E81" s="48">
        <v>484</v>
      </c>
    </row>
    <row r="82" spans="1:5" x14ac:dyDescent="0.2">
      <c r="A82" s="37" t="s">
        <v>94</v>
      </c>
      <c r="B82" s="47">
        <f>$B$8-62</f>
        <v>1952</v>
      </c>
      <c r="C82" s="48">
        <v>1000</v>
      </c>
      <c r="D82" s="48">
        <v>470</v>
      </c>
      <c r="E82" s="48">
        <v>530</v>
      </c>
    </row>
    <row r="83" spans="1:5" x14ac:dyDescent="0.2">
      <c r="A83" s="37" t="s">
        <v>95</v>
      </c>
      <c r="B83" s="47">
        <f>$B$8-63</f>
        <v>1951</v>
      </c>
      <c r="C83" s="48">
        <v>941</v>
      </c>
      <c r="D83" s="48">
        <v>454</v>
      </c>
      <c r="E83" s="48">
        <v>487</v>
      </c>
    </row>
    <row r="84" spans="1:5" x14ac:dyDescent="0.2">
      <c r="A84" s="37" t="s">
        <v>96</v>
      </c>
      <c r="B84" s="47">
        <f>$B$8-64</f>
        <v>1950</v>
      </c>
      <c r="C84" s="48">
        <v>981</v>
      </c>
      <c r="D84" s="48">
        <v>477</v>
      </c>
      <c r="E84" s="48">
        <v>504</v>
      </c>
    </row>
    <row r="85" spans="1:5" x14ac:dyDescent="0.2">
      <c r="A85" s="44" t="s">
        <v>36</v>
      </c>
      <c r="B85" s="49"/>
      <c r="C85" s="48">
        <f>SUM(C80:C84)</f>
        <v>4881</v>
      </c>
      <c r="D85" s="48">
        <f>SUM(D80:D84)</f>
        <v>2354</v>
      </c>
      <c r="E85" s="48">
        <f>SUM(E80:E84)</f>
        <v>2527</v>
      </c>
    </row>
    <row r="86" spans="1:5" x14ac:dyDescent="0.2">
      <c r="A86" s="37" t="s">
        <v>97</v>
      </c>
      <c r="B86" s="47">
        <f>$B$8-65</f>
        <v>1949</v>
      </c>
      <c r="C86" s="48">
        <v>932</v>
      </c>
      <c r="D86" s="48">
        <v>467</v>
      </c>
      <c r="E86" s="48">
        <v>465</v>
      </c>
    </row>
    <row r="87" spans="1:5" x14ac:dyDescent="0.2">
      <c r="A87" s="37" t="s">
        <v>98</v>
      </c>
      <c r="B87" s="47">
        <f>$B$8-66</f>
        <v>1948</v>
      </c>
      <c r="C87" s="48">
        <v>925</v>
      </c>
      <c r="D87" s="48">
        <v>420</v>
      </c>
      <c r="E87" s="48">
        <v>505</v>
      </c>
    </row>
    <row r="88" spans="1:5" x14ac:dyDescent="0.2">
      <c r="A88" s="37" t="s">
        <v>99</v>
      </c>
      <c r="B88" s="47">
        <f>$B$8-67</f>
        <v>1947</v>
      </c>
      <c r="C88" s="48">
        <v>868</v>
      </c>
      <c r="D88" s="48">
        <v>406</v>
      </c>
      <c r="E88" s="48">
        <v>462</v>
      </c>
    </row>
    <row r="89" spans="1:5" x14ac:dyDescent="0.2">
      <c r="A89" s="37" t="s">
        <v>100</v>
      </c>
      <c r="B89" s="47">
        <f>$B$8-68</f>
        <v>1946</v>
      </c>
      <c r="C89" s="48">
        <v>824</v>
      </c>
      <c r="D89" s="48">
        <v>400</v>
      </c>
      <c r="E89" s="48">
        <v>424</v>
      </c>
    </row>
    <row r="90" spans="1:5" x14ac:dyDescent="0.2">
      <c r="A90" s="37" t="s">
        <v>101</v>
      </c>
      <c r="B90" s="47">
        <f>$B$8-69</f>
        <v>1945</v>
      </c>
      <c r="C90" s="48">
        <v>732</v>
      </c>
      <c r="D90" s="48">
        <v>347</v>
      </c>
      <c r="E90" s="48">
        <v>385</v>
      </c>
    </row>
    <row r="91" spans="1:5" x14ac:dyDescent="0.2">
      <c r="A91" s="44" t="s">
        <v>36</v>
      </c>
      <c r="B91" s="49"/>
      <c r="C91" s="48">
        <f>SUM(C86:C90)</f>
        <v>4281</v>
      </c>
      <c r="D91" s="48">
        <f>SUM(D86:D90)</f>
        <v>2040</v>
      </c>
      <c r="E91" s="48">
        <f>SUM(E86:E90)</f>
        <v>2241</v>
      </c>
    </row>
    <row r="92" spans="1:5" x14ac:dyDescent="0.2">
      <c r="A92" s="37" t="s">
        <v>102</v>
      </c>
      <c r="B92" s="47">
        <f>$B$8-70</f>
        <v>1944</v>
      </c>
      <c r="C92" s="48">
        <v>829</v>
      </c>
      <c r="D92" s="48">
        <v>403</v>
      </c>
      <c r="E92" s="48">
        <v>426</v>
      </c>
    </row>
    <row r="93" spans="1:5" x14ac:dyDescent="0.2">
      <c r="A93" s="37" t="s">
        <v>103</v>
      </c>
      <c r="B93" s="47">
        <f>$B$8-71</f>
        <v>1943</v>
      </c>
      <c r="C93" s="48">
        <v>876</v>
      </c>
      <c r="D93" s="48">
        <v>393</v>
      </c>
      <c r="E93" s="48">
        <v>483</v>
      </c>
    </row>
    <row r="94" spans="1:5" x14ac:dyDescent="0.2">
      <c r="A94" s="37" t="s">
        <v>104</v>
      </c>
      <c r="B94" s="47">
        <f>$B$8-72</f>
        <v>1942</v>
      </c>
      <c r="C94" s="48">
        <v>831</v>
      </c>
      <c r="D94" s="48">
        <v>374</v>
      </c>
      <c r="E94" s="48">
        <v>457</v>
      </c>
    </row>
    <row r="95" spans="1:5" x14ac:dyDescent="0.2">
      <c r="A95" s="37" t="s">
        <v>105</v>
      </c>
      <c r="B95" s="47">
        <f>$B$8-73</f>
        <v>1941</v>
      </c>
      <c r="C95" s="48">
        <v>985</v>
      </c>
      <c r="D95" s="48">
        <v>471</v>
      </c>
      <c r="E95" s="48">
        <v>514</v>
      </c>
    </row>
    <row r="96" spans="1:5" x14ac:dyDescent="0.2">
      <c r="A96" s="37" t="s">
        <v>106</v>
      </c>
      <c r="B96" s="47">
        <f>$B$8-74</f>
        <v>1940</v>
      </c>
      <c r="C96" s="48">
        <v>1011</v>
      </c>
      <c r="D96" s="48">
        <v>458</v>
      </c>
      <c r="E96" s="48">
        <v>553</v>
      </c>
    </row>
    <row r="97" spans="1:5" x14ac:dyDescent="0.2">
      <c r="A97" s="44" t="s">
        <v>36</v>
      </c>
      <c r="B97" s="49"/>
      <c r="C97" s="48">
        <f>SUM(C92:C96)</f>
        <v>4532</v>
      </c>
      <c r="D97" s="48">
        <f>SUM(D92:D96)</f>
        <v>2099</v>
      </c>
      <c r="E97" s="48">
        <f>SUM(E92:E96)</f>
        <v>2433</v>
      </c>
    </row>
    <row r="98" spans="1:5" x14ac:dyDescent="0.2">
      <c r="A98" s="37" t="s">
        <v>107</v>
      </c>
      <c r="B98" s="47">
        <f>$B$8-75</f>
        <v>1939</v>
      </c>
      <c r="C98" s="48">
        <v>1012</v>
      </c>
      <c r="D98" s="48">
        <v>461</v>
      </c>
      <c r="E98" s="48">
        <v>551</v>
      </c>
    </row>
    <row r="99" spans="1:5" x14ac:dyDescent="0.2">
      <c r="A99" s="37" t="s">
        <v>108</v>
      </c>
      <c r="B99" s="47">
        <f>$B$8-76</f>
        <v>1938</v>
      </c>
      <c r="C99" s="48">
        <v>933</v>
      </c>
      <c r="D99" s="48">
        <v>441</v>
      </c>
      <c r="E99" s="48">
        <v>492</v>
      </c>
    </row>
    <row r="100" spans="1:5" x14ac:dyDescent="0.2">
      <c r="A100" s="37" t="s">
        <v>109</v>
      </c>
      <c r="B100" s="47">
        <f>$B$8-77</f>
        <v>1937</v>
      </c>
      <c r="C100" s="48">
        <v>889</v>
      </c>
      <c r="D100" s="48">
        <v>421</v>
      </c>
      <c r="E100" s="48">
        <v>468</v>
      </c>
    </row>
    <row r="101" spans="1:5" x14ac:dyDescent="0.2">
      <c r="A101" s="37" t="s">
        <v>110</v>
      </c>
      <c r="B101" s="47">
        <f>$B$8-78</f>
        <v>1936</v>
      </c>
      <c r="C101" s="48">
        <v>793</v>
      </c>
      <c r="D101" s="48">
        <v>336</v>
      </c>
      <c r="E101" s="48">
        <v>457</v>
      </c>
    </row>
    <row r="102" spans="1:5" x14ac:dyDescent="0.2">
      <c r="A102" s="38" t="s">
        <v>111</v>
      </c>
      <c r="B102" s="47">
        <f>$B$8-79</f>
        <v>1935</v>
      </c>
      <c r="C102" s="48">
        <v>687</v>
      </c>
      <c r="D102" s="48">
        <v>279</v>
      </c>
      <c r="E102" s="48">
        <v>408</v>
      </c>
    </row>
    <row r="103" spans="1:5" x14ac:dyDescent="0.2">
      <c r="A103" s="45" t="s">
        <v>36</v>
      </c>
      <c r="B103" s="50"/>
      <c r="C103" s="48">
        <f>SUM(C98:C102)</f>
        <v>4314</v>
      </c>
      <c r="D103" s="48">
        <f>SUM(D98:D102)</f>
        <v>1938</v>
      </c>
      <c r="E103" s="48">
        <f>SUM(E98:E102)</f>
        <v>2376</v>
      </c>
    </row>
    <row r="104" spans="1:5" x14ac:dyDescent="0.2">
      <c r="A104" s="38" t="s">
        <v>112</v>
      </c>
      <c r="B104" s="47">
        <f>$B$8-80</f>
        <v>1934</v>
      </c>
      <c r="C104" s="48">
        <v>587</v>
      </c>
      <c r="D104" s="48">
        <v>251</v>
      </c>
      <c r="E104" s="48">
        <v>336</v>
      </c>
    </row>
    <row r="105" spans="1:5" x14ac:dyDescent="0.2">
      <c r="A105" s="38" t="s">
        <v>123</v>
      </c>
      <c r="B105" s="47">
        <f>$B$8-81</f>
        <v>1933</v>
      </c>
      <c r="C105" s="48">
        <v>426</v>
      </c>
      <c r="D105" s="48">
        <v>154</v>
      </c>
      <c r="E105" s="48">
        <v>272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388</v>
      </c>
      <c r="D106" s="48">
        <v>160</v>
      </c>
      <c r="E106" s="48">
        <v>228</v>
      </c>
    </row>
    <row r="107" spans="1:5" x14ac:dyDescent="0.2">
      <c r="A107" s="38" t="s">
        <v>124</v>
      </c>
      <c r="B107" s="47">
        <f>$B$8-83</f>
        <v>1931</v>
      </c>
      <c r="C107" s="48">
        <v>409</v>
      </c>
      <c r="D107" s="48">
        <v>146</v>
      </c>
      <c r="E107" s="48">
        <v>263</v>
      </c>
    </row>
    <row r="108" spans="1:5" x14ac:dyDescent="0.2">
      <c r="A108" s="38" t="s">
        <v>122</v>
      </c>
      <c r="B108" s="47">
        <f>$B$8-84</f>
        <v>1930</v>
      </c>
      <c r="C108" s="48">
        <v>355</v>
      </c>
      <c r="D108" s="48">
        <v>148</v>
      </c>
      <c r="E108" s="48">
        <v>207</v>
      </c>
    </row>
    <row r="109" spans="1:5" s="11" customFormat="1" x14ac:dyDescent="0.2">
      <c r="A109" s="45" t="s">
        <v>36</v>
      </c>
      <c r="B109" s="50"/>
      <c r="C109" s="48">
        <f>SUM(C104:C108)</f>
        <v>2165</v>
      </c>
      <c r="D109" s="48">
        <f>SUM(D104:D108)</f>
        <v>859</v>
      </c>
      <c r="E109" s="48">
        <f>SUM(E104:E108)</f>
        <v>1306</v>
      </c>
    </row>
    <row r="110" spans="1:5" x14ac:dyDescent="0.2">
      <c r="A110" s="38" t="s">
        <v>113</v>
      </c>
      <c r="B110" s="47">
        <f>$B$8-85</f>
        <v>1929</v>
      </c>
      <c r="C110" s="48">
        <v>353</v>
      </c>
      <c r="D110" s="48">
        <v>117</v>
      </c>
      <c r="E110" s="48">
        <v>236</v>
      </c>
    </row>
    <row r="111" spans="1:5" x14ac:dyDescent="0.2">
      <c r="A111" s="38" t="s">
        <v>114</v>
      </c>
      <c r="B111" s="47">
        <f>$B$8-86</f>
        <v>1928</v>
      </c>
      <c r="C111" s="48">
        <v>289</v>
      </c>
      <c r="D111" s="48">
        <v>83</v>
      </c>
      <c r="E111" s="48">
        <v>206</v>
      </c>
    </row>
    <row r="112" spans="1:5" s="11" customFormat="1" x14ac:dyDescent="0.2">
      <c r="A112" s="38" t="s">
        <v>115</v>
      </c>
      <c r="B112" s="47">
        <f>$B$8-87</f>
        <v>1927</v>
      </c>
      <c r="C112" s="48">
        <v>303</v>
      </c>
      <c r="D112" s="48">
        <v>98</v>
      </c>
      <c r="E112" s="48">
        <v>205</v>
      </c>
    </row>
    <row r="113" spans="1:5" s="11" customFormat="1" x14ac:dyDescent="0.2">
      <c r="A113" s="38" t="s">
        <v>116</v>
      </c>
      <c r="B113" s="47">
        <f>$B$8-88</f>
        <v>1926</v>
      </c>
      <c r="C113" s="48">
        <v>233</v>
      </c>
      <c r="D113" s="48">
        <v>66</v>
      </c>
      <c r="E113" s="48">
        <v>167</v>
      </c>
    </row>
    <row r="114" spans="1:5" s="11" customFormat="1" x14ac:dyDescent="0.2">
      <c r="A114" s="38" t="s">
        <v>117</v>
      </c>
      <c r="B114" s="47">
        <f>$B$8-89</f>
        <v>1925</v>
      </c>
      <c r="C114" s="48">
        <v>217</v>
      </c>
      <c r="D114" s="48">
        <v>52</v>
      </c>
      <c r="E114" s="48">
        <v>165</v>
      </c>
    </row>
    <row r="115" spans="1:5" x14ac:dyDescent="0.2">
      <c r="A115" s="45" t="s">
        <v>36</v>
      </c>
      <c r="B115" s="51"/>
      <c r="C115" s="48">
        <f>SUM(C110:C114)</f>
        <v>1395</v>
      </c>
      <c r="D115" s="48">
        <f>SUM(D110:D114)</f>
        <v>416</v>
      </c>
      <c r="E115" s="48">
        <f>SUM(E110:E114)</f>
        <v>979</v>
      </c>
    </row>
    <row r="116" spans="1:5" x14ac:dyDescent="0.2">
      <c r="A116" s="38" t="s">
        <v>118</v>
      </c>
      <c r="B116" s="47">
        <f>$B$8-90</f>
        <v>1924</v>
      </c>
      <c r="C116" s="48">
        <v>765</v>
      </c>
      <c r="D116" s="48">
        <v>150</v>
      </c>
      <c r="E116" s="48">
        <v>615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84694</v>
      </c>
      <c r="D118" s="53">
        <v>41826</v>
      </c>
      <c r="E118" s="53">
        <v>42868</v>
      </c>
    </row>
    <row r="119" spans="1:5" x14ac:dyDescent="0.2">
      <c r="A119" s="21"/>
      <c r="C119" s="22"/>
      <c r="D119" s="22"/>
      <c r="E119" s="22"/>
    </row>
    <row r="120" spans="1:5" s="11" customFormat="1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  <c r="C147" s="11"/>
      <c r="D147" s="11"/>
      <c r="E147" s="1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126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2283</v>
      </c>
      <c r="D8" s="48">
        <v>1163</v>
      </c>
      <c r="E8" s="48">
        <v>1120</v>
      </c>
    </row>
    <row r="9" spans="1:8" ht="14.1" customHeight="1" x14ac:dyDescent="0.25">
      <c r="A9" s="36" t="s">
        <v>32</v>
      </c>
      <c r="B9" s="47">
        <f>$B$8-1</f>
        <v>2013</v>
      </c>
      <c r="C9" s="48">
        <v>2135</v>
      </c>
      <c r="D9" s="48">
        <v>1063</v>
      </c>
      <c r="E9" s="48">
        <v>1072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2038</v>
      </c>
      <c r="D10" s="48">
        <v>1058</v>
      </c>
      <c r="E10" s="48">
        <v>980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1966</v>
      </c>
      <c r="D11" s="48">
        <v>1026</v>
      </c>
      <c r="E11" s="48">
        <v>940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2001</v>
      </c>
      <c r="D12" s="48">
        <v>1002</v>
      </c>
      <c r="E12" s="48">
        <v>999</v>
      </c>
    </row>
    <row r="13" spans="1:8" ht="14.1" customHeight="1" x14ac:dyDescent="0.25">
      <c r="A13" s="43" t="s">
        <v>36</v>
      </c>
      <c r="B13" s="47"/>
      <c r="C13" s="48">
        <f>SUM(C8:C12)</f>
        <v>10423</v>
      </c>
      <c r="D13" s="48">
        <f>SUM(D8:D12)</f>
        <v>5312</v>
      </c>
      <c r="E13" s="48">
        <f>SUM(E8:E12)</f>
        <v>5111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1916</v>
      </c>
      <c r="D14" s="48">
        <v>1011</v>
      </c>
      <c r="E14" s="48">
        <v>905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1893</v>
      </c>
      <c r="D15" s="48">
        <v>937</v>
      </c>
      <c r="E15" s="48">
        <v>956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1873</v>
      </c>
      <c r="D16" s="48">
        <v>939</v>
      </c>
      <c r="E16" s="48">
        <v>934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1888</v>
      </c>
      <c r="D17" s="48">
        <v>991</v>
      </c>
      <c r="E17" s="48">
        <v>897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1796</v>
      </c>
      <c r="D18" s="48">
        <v>935</v>
      </c>
      <c r="E18" s="48">
        <v>861</v>
      </c>
    </row>
    <row r="19" spans="1:5" ht="14.1" customHeight="1" x14ac:dyDescent="0.25">
      <c r="A19" s="44" t="s">
        <v>36</v>
      </c>
      <c r="B19" s="49"/>
      <c r="C19" s="48">
        <f>SUM(C14:C18)</f>
        <v>9366</v>
      </c>
      <c r="D19" s="48">
        <f>SUM(D14:D18)</f>
        <v>4813</v>
      </c>
      <c r="E19" s="48">
        <f>SUM(E14:E18)</f>
        <v>4553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1827</v>
      </c>
      <c r="D20" s="48">
        <v>966</v>
      </c>
      <c r="E20" s="48">
        <v>861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1805</v>
      </c>
      <c r="D21" s="48">
        <v>951</v>
      </c>
      <c r="E21" s="48">
        <v>854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1896</v>
      </c>
      <c r="D22" s="48">
        <v>1015</v>
      </c>
      <c r="E22" s="48">
        <v>881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1794</v>
      </c>
      <c r="D23" s="48">
        <v>931</v>
      </c>
      <c r="E23" s="48">
        <v>863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1916</v>
      </c>
      <c r="D24" s="48">
        <v>979</v>
      </c>
      <c r="E24" s="48">
        <v>937</v>
      </c>
    </row>
    <row r="25" spans="1:5" ht="14.1" customHeight="1" x14ac:dyDescent="0.25">
      <c r="A25" s="44" t="s">
        <v>36</v>
      </c>
      <c r="B25" s="49"/>
      <c r="C25" s="48">
        <f>SUM(C20:C24)</f>
        <v>9238</v>
      </c>
      <c r="D25" s="48">
        <f>SUM(D20:D24)</f>
        <v>4842</v>
      </c>
      <c r="E25" s="48">
        <f>SUM(E20:E24)</f>
        <v>4396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1923</v>
      </c>
      <c r="D26" s="48">
        <v>986</v>
      </c>
      <c r="E26" s="48">
        <v>937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1939</v>
      </c>
      <c r="D27" s="48">
        <v>1008</v>
      </c>
      <c r="E27" s="48">
        <v>931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1968</v>
      </c>
      <c r="D28" s="48">
        <v>1020</v>
      </c>
      <c r="E28" s="48">
        <v>948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2234</v>
      </c>
      <c r="D29" s="48">
        <v>1099</v>
      </c>
      <c r="E29" s="48">
        <v>1135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2676</v>
      </c>
      <c r="D30" s="48">
        <v>1250</v>
      </c>
      <c r="E30" s="54">
        <v>1426</v>
      </c>
    </row>
    <row r="31" spans="1:5" ht="14.1" customHeight="1" x14ac:dyDescent="0.25">
      <c r="A31" s="44" t="s">
        <v>36</v>
      </c>
      <c r="B31" s="49"/>
      <c r="C31" s="48">
        <f>SUM(C26:C30)</f>
        <v>10740</v>
      </c>
      <c r="D31" s="48">
        <f>SUM(D26:D30)</f>
        <v>5363</v>
      </c>
      <c r="E31" s="48">
        <f>SUM(E26:E30)</f>
        <v>5377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3429</v>
      </c>
      <c r="D32" s="48">
        <v>1590</v>
      </c>
      <c r="E32" s="48">
        <v>1839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4126</v>
      </c>
      <c r="D33" s="48">
        <v>1870</v>
      </c>
      <c r="E33" s="48">
        <v>2256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4721</v>
      </c>
      <c r="D34" s="48">
        <v>2199</v>
      </c>
      <c r="E34" s="48">
        <v>2522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4962</v>
      </c>
      <c r="D35" s="48">
        <v>2288</v>
      </c>
      <c r="E35" s="48">
        <v>2674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5344</v>
      </c>
      <c r="D36" s="48">
        <v>2518</v>
      </c>
      <c r="E36" s="48">
        <v>2826</v>
      </c>
    </row>
    <row r="37" spans="1:5" ht="14.1" customHeight="1" x14ac:dyDescent="0.25">
      <c r="A37" s="44" t="s">
        <v>36</v>
      </c>
      <c r="B37" s="49"/>
      <c r="C37" s="48">
        <f>SUM(C32:C36)</f>
        <v>22582</v>
      </c>
      <c r="D37" s="48">
        <f>SUM(D32:D36)</f>
        <v>10465</v>
      </c>
      <c r="E37" s="48">
        <f>SUM(E32:E36)</f>
        <v>12117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5244</v>
      </c>
      <c r="D38" s="48">
        <v>2546</v>
      </c>
      <c r="E38" s="48">
        <v>2698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5218</v>
      </c>
      <c r="D39" s="48">
        <v>2523</v>
      </c>
      <c r="E39" s="48">
        <v>2695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4883</v>
      </c>
      <c r="D40" s="48">
        <v>2454</v>
      </c>
      <c r="E40" s="48">
        <v>2429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4567</v>
      </c>
      <c r="D41" s="48">
        <v>2295</v>
      </c>
      <c r="E41" s="48">
        <v>2272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4275</v>
      </c>
      <c r="D42" s="48">
        <v>2161</v>
      </c>
      <c r="E42" s="48">
        <v>2114</v>
      </c>
    </row>
    <row r="43" spans="1:5" ht="14.1" customHeight="1" x14ac:dyDescent="0.25">
      <c r="A43" s="44" t="s">
        <v>36</v>
      </c>
      <c r="B43" s="49"/>
      <c r="C43" s="48">
        <f>SUM(C38:C42)</f>
        <v>24187</v>
      </c>
      <c r="D43" s="48">
        <f>SUM(D38:D42)</f>
        <v>11979</v>
      </c>
      <c r="E43" s="48">
        <f>SUM(E38:E42)</f>
        <v>12208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4068</v>
      </c>
      <c r="D44" s="48">
        <v>2068</v>
      </c>
      <c r="E44" s="48">
        <v>2000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3953</v>
      </c>
      <c r="D45" s="48">
        <v>1945</v>
      </c>
      <c r="E45" s="48">
        <v>2008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3807</v>
      </c>
      <c r="D46" s="48">
        <v>1913</v>
      </c>
      <c r="E46" s="48">
        <v>1894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3674</v>
      </c>
      <c r="D47" s="48">
        <v>1857</v>
      </c>
      <c r="E47" s="48">
        <v>1817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3443</v>
      </c>
      <c r="D48" s="48">
        <v>1741</v>
      </c>
      <c r="E48" s="48">
        <v>1702</v>
      </c>
    </row>
    <row r="49" spans="1:5" ht="14.1" customHeight="1" x14ac:dyDescent="0.2">
      <c r="A49" s="44" t="s">
        <v>36</v>
      </c>
      <c r="B49" s="49"/>
      <c r="C49" s="48">
        <f>SUM(C44:C48)</f>
        <v>18945</v>
      </c>
      <c r="D49" s="48">
        <f>SUM(D44:D48)</f>
        <v>9524</v>
      </c>
      <c r="E49" s="48">
        <f>SUM(E44:E48)</f>
        <v>9421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3177</v>
      </c>
      <c r="D50" s="48">
        <v>1624</v>
      </c>
      <c r="E50" s="48">
        <v>1553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3058</v>
      </c>
      <c r="D51" s="48">
        <v>1568</v>
      </c>
      <c r="E51" s="48">
        <v>1490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3000</v>
      </c>
      <c r="D52" s="48">
        <v>1547</v>
      </c>
      <c r="E52" s="48">
        <v>1453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2921</v>
      </c>
      <c r="D53" s="48">
        <v>1482</v>
      </c>
      <c r="E53" s="48">
        <v>1439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2824</v>
      </c>
      <c r="D54" s="48">
        <v>1456</v>
      </c>
      <c r="E54" s="48">
        <v>1368</v>
      </c>
    </row>
    <row r="55" spans="1:5" ht="14.1" customHeight="1" x14ac:dyDescent="0.2">
      <c r="A55" s="43" t="s">
        <v>36</v>
      </c>
      <c r="B55" s="49"/>
      <c r="C55" s="48">
        <f>SUM(C50:C54)</f>
        <v>14980</v>
      </c>
      <c r="D55" s="48">
        <f>SUM(D50:D54)</f>
        <v>7677</v>
      </c>
      <c r="E55" s="48">
        <f>SUM(E50:E54)</f>
        <v>7303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2724</v>
      </c>
      <c r="D56" s="48">
        <v>1394</v>
      </c>
      <c r="E56" s="48">
        <v>1330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2711</v>
      </c>
      <c r="D57" s="48">
        <v>1361</v>
      </c>
      <c r="E57" s="48">
        <v>1350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2916</v>
      </c>
      <c r="D58" s="48">
        <v>1482</v>
      </c>
      <c r="E58" s="48">
        <v>1434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3119</v>
      </c>
      <c r="D59" s="48">
        <v>1602</v>
      </c>
      <c r="E59" s="48">
        <v>1517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3305</v>
      </c>
      <c r="D60" s="48">
        <v>1724</v>
      </c>
      <c r="E60" s="48">
        <v>1581</v>
      </c>
    </row>
    <row r="61" spans="1:5" ht="14.1" customHeight="1" x14ac:dyDescent="0.2">
      <c r="A61" s="44" t="s">
        <v>36</v>
      </c>
      <c r="B61" s="49"/>
      <c r="C61" s="48">
        <f>SUM(C56:C60)</f>
        <v>14775</v>
      </c>
      <c r="D61" s="48">
        <f>SUM(D56:D60)</f>
        <v>7563</v>
      </c>
      <c r="E61" s="48">
        <f>SUM(E56:E60)</f>
        <v>7212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3568</v>
      </c>
      <c r="D62" s="48">
        <v>1856</v>
      </c>
      <c r="E62" s="48">
        <v>1712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3758</v>
      </c>
      <c r="D63" s="48">
        <v>1976</v>
      </c>
      <c r="E63" s="48">
        <v>1782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3726</v>
      </c>
      <c r="D64" s="48">
        <v>1925</v>
      </c>
      <c r="E64" s="48">
        <v>1801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3765</v>
      </c>
      <c r="D65" s="48">
        <v>1908</v>
      </c>
      <c r="E65" s="48">
        <v>1857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3649</v>
      </c>
      <c r="D66" s="48">
        <v>1830</v>
      </c>
      <c r="E66" s="48">
        <v>1819</v>
      </c>
    </row>
    <row r="67" spans="1:5" ht="14.1" customHeight="1" x14ac:dyDescent="0.2">
      <c r="A67" s="44" t="s">
        <v>36</v>
      </c>
      <c r="B67" s="49"/>
      <c r="C67" s="48">
        <f>SUM(C62:C66)</f>
        <v>18466</v>
      </c>
      <c r="D67" s="48">
        <f>SUM(D62:D66)</f>
        <v>9495</v>
      </c>
      <c r="E67" s="48">
        <f>SUM(E62:E66)</f>
        <v>8971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3685</v>
      </c>
      <c r="D68" s="48">
        <v>1842</v>
      </c>
      <c r="E68" s="48">
        <v>1843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3645</v>
      </c>
      <c r="D69" s="48">
        <v>1790</v>
      </c>
      <c r="E69" s="48">
        <v>1855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3491</v>
      </c>
      <c r="D70" s="48">
        <v>1729</v>
      </c>
      <c r="E70" s="48">
        <v>1762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3275</v>
      </c>
      <c r="D71" s="48">
        <v>1621</v>
      </c>
      <c r="E71" s="48">
        <v>1654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3280</v>
      </c>
      <c r="D72" s="48">
        <v>1612</v>
      </c>
      <c r="E72" s="48">
        <v>1668</v>
      </c>
    </row>
    <row r="73" spans="1:5" ht="14.1" customHeight="1" x14ac:dyDescent="0.2">
      <c r="A73" s="44" t="s">
        <v>36</v>
      </c>
      <c r="B73" s="49"/>
      <c r="C73" s="48">
        <f>SUM(C68:C72)</f>
        <v>17376</v>
      </c>
      <c r="D73" s="48">
        <f>SUM(D68:D72)</f>
        <v>8594</v>
      </c>
      <c r="E73" s="48">
        <f>SUM(E68:E72)</f>
        <v>8782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3151</v>
      </c>
      <c r="D74" s="48">
        <v>1578</v>
      </c>
      <c r="E74" s="48">
        <v>1573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3071</v>
      </c>
      <c r="D75" s="48">
        <v>1535</v>
      </c>
      <c r="E75" s="48">
        <v>1536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2856</v>
      </c>
      <c r="D76" s="48">
        <v>1378</v>
      </c>
      <c r="E76" s="48">
        <v>1478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2842</v>
      </c>
      <c r="D77" s="48">
        <v>1410</v>
      </c>
      <c r="E77" s="48">
        <v>1432</v>
      </c>
    </row>
    <row r="78" spans="1:5" x14ac:dyDescent="0.2">
      <c r="A78" s="37" t="s">
        <v>91</v>
      </c>
      <c r="B78" s="47">
        <f>$B$8-59</f>
        <v>1955</v>
      </c>
      <c r="C78" s="48">
        <v>2718</v>
      </c>
      <c r="D78" s="48">
        <v>1333</v>
      </c>
      <c r="E78" s="48">
        <v>1385</v>
      </c>
    </row>
    <row r="79" spans="1:5" x14ac:dyDescent="0.2">
      <c r="A79" s="44" t="s">
        <v>36</v>
      </c>
      <c r="B79" s="49"/>
      <c r="C79" s="48">
        <f>SUM(C74:C78)</f>
        <v>14638</v>
      </c>
      <c r="D79" s="48">
        <f>SUM(D74:D78)</f>
        <v>7234</v>
      </c>
      <c r="E79" s="48">
        <f>SUM(E74:E78)</f>
        <v>7404</v>
      </c>
    </row>
    <row r="80" spans="1:5" x14ac:dyDescent="0.2">
      <c r="A80" s="37" t="s">
        <v>92</v>
      </c>
      <c r="B80" s="47">
        <f>$B$8-60</f>
        <v>1954</v>
      </c>
      <c r="C80" s="48">
        <v>2701</v>
      </c>
      <c r="D80" s="48">
        <v>1293</v>
      </c>
      <c r="E80" s="48">
        <v>1408</v>
      </c>
    </row>
    <row r="81" spans="1:5" x14ac:dyDescent="0.2">
      <c r="A81" s="37" t="s">
        <v>93</v>
      </c>
      <c r="B81" s="47">
        <f>$B$8-61</f>
        <v>1953</v>
      </c>
      <c r="C81" s="48">
        <v>2451</v>
      </c>
      <c r="D81" s="48">
        <v>1198</v>
      </c>
      <c r="E81" s="48">
        <v>1253</v>
      </c>
    </row>
    <row r="82" spans="1:5" x14ac:dyDescent="0.2">
      <c r="A82" s="37" t="s">
        <v>94</v>
      </c>
      <c r="B82" s="47">
        <f>$B$8-62</f>
        <v>1952</v>
      </c>
      <c r="C82" s="48">
        <v>2553</v>
      </c>
      <c r="D82" s="48">
        <v>1223</v>
      </c>
      <c r="E82" s="48">
        <v>1330</v>
      </c>
    </row>
    <row r="83" spans="1:5" x14ac:dyDescent="0.2">
      <c r="A83" s="37" t="s">
        <v>95</v>
      </c>
      <c r="B83" s="47">
        <f>$B$8-63</f>
        <v>1951</v>
      </c>
      <c r="C83" s="48">
        <v>2479</v>
      </c>
      <c r="D83" s="48">
        <v>1185</v>
      </c>
      <c r="E83" s="48">
        <v>1294</v>
      </c>
    </row>
    <row r="84" spans="1:5" x14ac:dyDescent="0.2">
      <c r="A84" s="37" t="s">
        <v>96</v>
      </c>
      <c r="B84" s="47">
        <f>$B$8-64</f>
        <v>1950</v>
      </c>
      <c r="C84" s="48">
        <v>2519</v>
      </c>
      <c r="D84" s="48">
        <v>1207</v>
      </c>
      <c r="E84" s="48">
        <v>1312</v>
      </c>
    </row>
    <row r="85" spans="1:5" x14ac:dyDescent="0.2">
      <c r="A85" s="44" t="s">
        <v>36</v>
      </c>
      <c r="B85" s="49"/>
      <c r="C85" s="48">
        <f>SUM(C80:C84)</f>
        <v>12703</v>
      </c>
      <c r="D85" s="48">
        <f>SUM(D80:D84)</f>
        <v>6106</v>
      </c>
      <c r="E85" s="48">
        <f>SUM(E80:E84)</f>
        <v>6597</v>
      </c>
    </row>
    <row r="86" spans="1:5" x14ac:dyDescent="0.2">
      <c r="A86" s="37" t="s">
        <v>97</v>
      </c>
      <c r="B86" s="47">
        <f>$B$8-65</f>
        <v>1949</v>
      </c>
      <c r="C86" s="48">
        <v>2321</v>
      </c>
      <c r="D86" s="48">
        <v>1142</v>
      </c>
      <c r="E86" s="48">
        <v>1179</v>
      </c>
    </row>
    <row r="87" spans="1:5" x14ac:dyDescent="0.2">
      <c r="A87" s="37" t="s">
        <v>98</v>
      </c>
      <c r="B87" s="47">
        <f>$B$8-66</f>
        <v>1948</v>
      </c>
      <c r="C87" s="48">
        <v>2450</v>
      </c>
      <c r="D87" s="48">
        <v>1172</v>
      </c>
      <c r="E87" s="48">
        <v>1278</v>
      </c>
    </row>
    <row r="88" spans="1:5" x14ac:dyDescent="0.2">
      <c r="A88" s="37" t="s">
        <v>99</v>
      </c>
      <c r="B88" s="47">
        <f>$B$8-67</f>
        <v>1947</v>
      </c>
      <c r="C88" s="48">
        <v>2221</v>
      </c>
      <c r="D88" s="48">
        <v>1127</v>
      </c>
      <c r="E88" s="48">
        <v>1094</v>
      </c>
    </row>
    <row r="89" spans="1:5" x14ac:dyDescent="0.2">
      <c r="A89" s="37" t="s">
        <v>100</v>
      </c>
      <c r="B89" s="47">
        <f>$B$8-68</f>
        <v>1946</v>
      </c>
      <c r="C89" s="48">
        <v>2132</v>
      </c>
      <c r="D89" s="48">
        <v>986</v>
      </c>
      <c r="E89" s="48">
        <v>1146</v>
      </c>
    </row>
    <row r="90" spans="1:5" x14ac:dyDescent="0.2">
      <c r="A90" s="37" t="s">
        <v>101</v>
      </c>
      <c r="B90" s="47">
        <f>$B$8-69</f>
        <v>1945</v>
      </c>
      <c r="C90" s="48">
        <v>1808</v>
      </c>
      <c r="D90" s="48">
        <v>826</v>
      </c>
      <c r="E90" s="48">
        <v>982</v>
      </c>
    </row>
    <row r="91" spans="1:5" x14ac:dyDescent="0.2">
      <c r="A91" s="44" t="s">
        <v>36</v>
      </c>
      <c r="B91" s="49"/>
      <c r="C91" s="48">
        <f>SUM(C86:C90)</f>
        <v>10932</v>
      </c>
      <c r="D91" s="48">
        <f>SUM(D86:D90)</f>
        <v>5253</v>
      </c>
      <c r="E91" s="48">
        <f>SUM(E86:E90)</f>
        <v>5679</v>
      </c>
    </row>
    <row r="92" spans="1:5" x14ac:dyDescent="0.2">
      <c r="A92" s="37" t="s">
        <v>102</v>
      </c>
      <c r="B92" s="47">
        <f>$B$8-70</f>
        <v>1944</v>
      </c>
      <c r="C92" s="48">
        <v>2261</v>
      </c>
      <c r="D92" s="48">
        <v>1053</v>
      </c>
      <c r="E92" s="48">
        <v>1208</v>
      </c>
    </row>
    <row r="93" spans="1:5" x14ac:dyDescent="0.2">
      <c r="A93" s="37" t="s">
        <v>103</v>
      </c>
      <c r="B93" s="47">
        <f>$B$8-71</f>
        <v>1943</v>
      </c>
      <c r="C93" s="48">
        <v>2273</v>
      </c>
      <c r="D93" s="48">
        <v>1108</v>
      </c>
      <c r="E93" s="48">
        <v>1165</v>
      </c>
    </row>
    <row r="94" spans="1:5" x14ac:dyDescent="0.2">
      <c r="A94" s="37" t="s">
        <v>104</v>
      </c>
      <c r="B94" s="47">
        <f>$B$8-72</f>
        <v>1942</v>
      </c>
      <c r="C94" s="48">
        <v>2332</v>
      </c>
      <c r="D94" s="48">
        <v>1098</v>
      </c>
      <c r="E94" s="48">
        <v>1234</v>
      </c>
    </row>
    <row r="95" spans="1:5" x14ac:dyDescent="0.2">
      <c r="A95" s="37" t="s">
        <v>105</v>
      </c>
      <c r="B95" s="47">
        <f>$B$8-73</f>
        <v>1941</v>
      </c>
      <c r="C95" s="48">
        <v>2694</v>
      </c>
      <c r="D95" s="48">
        <v>1248</v>
      </c>
      <c r="E95" s="48">
        <v>1446</v>
      </c>
    </row>
    <row r="96" spans="1:5" x14ac:dyDescent="0.2">
      <c r="A96" s="37" t="s">
        <v>106</v>
      </c>
      <c r="B96" s="47">
        <f>$B$8-74</f>
        <v>1940</v>
      </c>
      <c r="C96" s="48">
        <v>2575</v>
      </c>
      <c r="D96" s="48">
        <v>1198</v>
      </c>
      <c r="E96" s="48">
        <v>1377</v>
      </c>
    </row>
    <row r="97" spans="1:5" x14ac:dyDescent="0.2">
      <c r="A97" s="44" t="s">
        <v>36</v>
      </c>
      <c r="B97" s="49"/>
      <c r="C97" s="48">
        <f>SUM(C92:C96)</f>
        <v>12135</v>
      </c>
      <c r="D97" s="48">
        <f>SUM(D92:D96)</f>
        <v>5705</v>
      </c>
      <c r="E97" s="48">
        <f>SUM(E92:E96)</f>
        <v>6430</v>
      </c>
    </row>
    <row r="98" spans="1:5" x14ac:dyDescent="0.2">
      <c r="A98" s="37" t="s">
        <v>107</v>
      </c>
      <c r="B98" s="47">
        <f>$B$8-75</f>
        <v>1939</v>
      </c>
      <c r="C98" s="48">
        <v>2417</v>
      </c>
      <c r="D98" s="48">
        <v>1074</v>
      </c>
      <c r="E98" s="48">
        <v>1343</v>
      </c>
    </row>
    <row r="99" spans="1:5" x14ac:dyDescent="0.2">
      <c r="A99" s="37" t="s">
        <v>108</v>
      </c>
      <c r="B99" s="47">
        <f>$B$8-76</f>
        <v>1938</v>
      </c>
      <c r="C99" s="48">
        <v>2337</v>
      </c>
      <c r="D99" s="48">
        <v>993</v>
      </c>
      <c r="E99" s="48">
        <v>1344</v>
      </c>
    </row>
    <row r="100" spans="1:5" x14ac:dyDescent="0.2">
      <c r="A100" s="37" t="s">
        <v>109</v>
      </c>
      <c r="B100" s="47">
        <f>$B$8-77</f>
        <v>1937</v>
      </c>
      <c r="C100" s="48">
        <v>2126</v>
      </c>
      <c r="D100" s="48">
        <v>950</v>
      </c>
      <c r="E100" s="48">
        <v>1176</v>
      </c>
    </row>
    <row r="101" spans="1:5" x14ac:dyDescent="0.2">
      <c r="A101" s="37" t="s">
        <v>110</v>
      </c>
      <c r="B101" s="47">
        <f>$B$8-78</f>
        <v>1936</v>
      </c>
      <c r="C101" s="48">
        <v>1877</v>
      </c>
      <c r="D101" s="48">
        <v>805</v>
      </c>
      <c r="E101" s="48">
        <v>1072</v>
      </c>
    </row>
    <row r="102" spans="1:5" x14ac:dyDescent="0.2">
      <c r="A102" s="38" t="s">
        <v>111</v>
      </c>
      <c r="B102" s="47">
        <f>$B$8-79</f>
        <v>1935</v>
      </c>
      <c r="C102" s="48">
        <v>1763</v>
      </c>
      <c r="D102" s="48">
        <v>696</v>
      </c>
      <c r="E102" s="48">
        <v>1067</v>
      </c>
    </row>
    <row r="103" spans="1:5" x14ac:dyDescent="0.2">
      <c r="A103" s="45" t="s">
        <v>36</v>
      </c>
      <c r="B103" s="50"/>
      <c r="C103" s="48">
        <f>SUM(C98:C102)</f>
        <v>10520</v>
      </c>
      <c r="D103" s="48">
        <f>SUM(D98:D102)</f>
        <v>4518</v>
      </c>
      <c r="E103" s="48">
        <f>SUM(E98:E102)</f>
        <v>6002</v>
      </c>
    </row>
    <row r="104" spans="1:5" x14ac:dyDescent="0.2">
      <c r="A104" s="38" t="s">
        <v>112</v>
      </c>
      <c r="B104" s="47">
        <f>$B$8-80</f>
        <v>1934</v>
      </c>
      <c r="C104" s="48">
        <v>1568</v>
      </c>
      <c r="D104" s="48">
        <v>646</v>
      </c>
      <c r="E104" s="48">
        <v>922</v>
      </c>
    </row>
    <row r="105" spans="1:5" x14ac:dyDescent="0.2">
      <c r="A105" s="38" t="s">
        <v>123</v>
      </c>
      <c r="B105" s="47">
        <f>$B$8-81</f>
        <v>1933</v>
      </c>
      <c r="C105" s="48">
        <v>1085</v>
      </c>
      <c r="D105" s="48">
        <v>439</v>
      </c>
      <c r="E105" s="48">
        <v>646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935</v>
      </c>
      <c r="D106" s="48">
        <v>315</v>
      </c>
      <c r="E106" s="48">
        <v>620</v>
      </c>
    </row>
    <row r="107" spans="1:5" x14ac:dyDescent="0.2">
      <c r="A107" s="38" t="s">
        <v>124</v>
      </c>
      <c r="B107" s="47">
        <f>$B$8-83</f>
        <v>1931</v>
      </c>
      <c r="C107" s="48">
        <v>968</v>
      </c>
      <c r="D107" s="48">
        <v>350</v>
      </c>
      <c r="E107" s="48">
        <v>618</v>
      </c>
    </row>
    <row r="108" spans="1:5" x14ac:dyDescent="0.2">
      <c r="A108" s="38" t="s">
        <v>122</v>
      </c>
      <c r="B108" s="47">
        <f>$B$8-84</f>
        <v>1930</v>
      </c>
      <c r="C108" s="48">
        <v>964</v>
      </c>
      <c r="D108" s="48">
        <v>336</v>
      </c>
      <c r="E108" s="48">
        <v>628</v>
      </c>
    </row>
    <row r="109" spans="1:5" x14ac:dyDescent="0.2">
      <c r="A109" s="45" t="s">
        <v>36</v>
      </c>
      <c r="B109" s="50"/>
      <c r="C109" s="48">
        <f>SUM(C104:C108)</f>
        <v>5520</v>
      </c>
      <c r="D109" s="48">
        <f>SUM(D104:D108)</f>
        <v>2086</v>
      </c>
      <c r="E109" s="48">
        <f>SUM(E104:E108)</f>
        <v>3434</v>
      </c>
    </row>
    <row r="110" spans="1:5" x14ac:dyDescent="0.2">
      <c r="A110" s="38" t="s">
        <v>113</v>
      </c>
      <c r="B110" s="47">
        <f>$B$8-85</f>
        <v>1929</v>
      </c>
      <c r="C110" s="48">
        <v>873</v>
      </c>
      <c r="D110" s="48">
        <v>302</v>
      </c>
      <c r="E110" s="48">
        <v>571</v>
      </c>
    </row>
    <row r="111" spans="1:5" x14ac:dyDescent="0.2">
      <c r="A111" s="38" t="s">
        <v>114</v>
      </c>
      <c r="B111" s="47">
        <f>$B$8-86</f>
        <v>1928</v>
      </c>
      <c r="C111" s="48">
        <v>805</v>
      </c>
      <c r="D111" s="48">
        <v>233</v>
      </c>
      <c r="E111" s="48">
        <v>572</v>
      </c>
    </row>
    <row r="112" spans="1:5" x14ac:dyDescent="0.2">
      <c r="A112" s="38" t="s">
        <v>115</v>
      </c>
      <c r="B112" s="47">
        <f>$B$8-87</f>
        <v>1927</v>
      </c>
      <c r="C112" s="48">
        <v>691</v>
      </c>
      <c r="D112" s="48">
        <v>188</v>
      </c>
      <c r="E112" s="48">
        <v>503</v>
      </c>
    </row>
    <row r="113" spans="1:5" x14ac:dyDescent="0.2">
      <c r="A113" s="38" t="s">
        <v>116</v>
      </c>
      <c r="B113" s="47">
        <f>$B$8-88</f>
        <v>1926</v>
      </c>
      <c r="C113" s="48">
        <v>642</v>
      </c>
      <c r="D113" s="48">
        <v>186</v>
      </c>
      <c r="E113" s="48">
        <v>456</v>
      </c>
    </row>
    <row r="114" spans="1:5" x14ac:dyDescent="0.2">
      <c r="A114" s="38" t="s">
        <v>117</v>
      </c>
      <c r="B114" s="47">
        <f>$B$8-89</f>
        <v>1925</v>
      </c>
      <c r="C114" s="48">
        <v>624</v>
      </c>
      <c r="D114" s="48">
        <v>158</v>
      </c>
      <c r="E114" s="48">
        <v>466</v>
      </c>
    </row>
    <row r="115" spans="1:5" x14ac:dyDescent="0.2">
      <c r="A115" s="45" t="s">
        <v>36</v>
      </c>
      <c r="B115" s="51"/>
      <c r="C115" s="48">
        <f>SUM(C110:C114)</f>
        <v>3635</v>
      </c>
      <c r="D115" s="48">
        <f>SUM(D110:D114)</f>
        <v>1067</v>
      </c>
      <c r="E115" s="48">
        <f>SUM(E110:E114)</f>
        <v>2568</v>
      </c>
    </row>
    <row r="116" spans="1:5" x14ac:dyDescent="0.2">
      <c r="A116" s="38" t="s">
        <v>118</v>
      </c>
      <c r="B116" s="47">
        <f>$B$8-90</f>
        <v>1924</v>
      </c>
      <c r="C116" s="48">
        <v>1987</v>
      </c>
      <c r="D116" s="48">
        <v>436</v>
      </c>
      <c r="E116" s="48">
        <v>1551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243148</v>
      </c>
      <c r="D118" s="53">
        <v>118032</v>
      </c>
      <c r="E118" s="53">
        <v>125116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127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1839</v>
      </c>
      <c r="D8" s="48">
        <v>970</v>
      </c>
      <c r="E8" s="48">
        <v>869</v>
      </c>
    </row>
    <row r="9" spans="1:8" ht="14.1" customHeight="1" x14ac:dyDescent="0.25">
      <c r="A9" s="36" t="s">
        <v>32</v>
      </c>
      <c r="B9" s="47">
        <f>$B$8-1</f>
        <v>2013</v>
      </c>
      <c r="C9" s="48">
        <v>1780</v>
      </c>
      <c r="D9" s="48">
        <v>887</v>
      </c>
      <c r="E9" s="48">
        <v>893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1778</v>
      </c>
      <c r="D10" s="48">
        <v>945</v>
      </c>
      <c r="E10" s="48">
        <v>833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1682</v>
      </c>
      <c r="D11" s="48">
        <v>837</v>
      </c>
      <c r="E11" s="48">
        <v>845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1748</v>
      </c>
      <c r="D12" s="48">
        <v>890</v>
      </c>
      <c r="E12" s="48">
        <v>858</v>
      </c>
    </row>
    <row r="13" spans="1:8" ht="14.1" customHeight="1" x14ac:dyDescent="0.25">
      <c r="A13" s="43" t="s">
        <v>36</v>
      </c>
      <c r="B13" s="47"/>
      <c r="C13" s="48">
        <f>SUM(C8:C12)</f>
        <v>8827</v>
      </c>
      <c r="D13" s="48">
        <f>SUM(D8:D12)</f>
        <v>4529</v>
      </c>
      <c r="E13" s="48">
        <f>SUM(E8:E12)</f>
        <v>4298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1713</v>
      </c>
      <c r="D14" s="48">
        <v>872</v>
      </c>
      <c r="E14" s="48">
        <v>841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1756</v>
      </c>
      <c r="D15" s="48">
        <v>914</v>
      </c>
      <c r="E15" s="48">
        <v>842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1764</v>
      </c>
      <c r="D16" s="48">
        <v>877</v>
      </c>
      <c r="E16" s="48">
        <v>887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1755</v>
      </c>
      <c r="D17" s="48">
        <v>881</v>
      </c>
      <c r="E17" s="48">
        <v>874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1691</v>
      </c>
      <c r="D18" s="48">
        <v>883</v>
      </c>
      <c r="E18" s="48">
        <v>808</v>
      </c>
    </row>
    <row r="19" spans="1:5" ht="14.1" customHeight="1" x14ac:dyDescent="0.25">
      <c r="A19" s="44" t="s">
        <v>36</v>
      </c>
      <c r="B19" s="49"/>
      <c r="C19" s="48">
        <f>SUM(C14:C18)</f>
        <v>8679</v>
      </c>
      <c r="D19" s="48">
        <f>SUM(D14:D18)</f>
        <v>4427</v>
      </c>
      <c r="E19" s="48">
        <f>SUM(E14:E18)</f>
        <v>4252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1717</v>
      </c>
      <c r="D20" s="48">
        <v>858</v>
      </c>
      <c r="E20" s="48">
        <v>859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1690</v>
      </c>
      <c r="D21" s="48">
        <v>877</v>
      </c>
      <c r="E21" s="48">
        <v>813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1731</v>
      </c>
      <c r="D22" s="48">
        <v>842</v>
      </c>
      <c r="E22" s="48">
        <v>889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1767</v>
      </c>
      <c r="D23" s="48">
        <v>878</v>
      </c>
      <c r="E23" s="48">
        <v>889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1912</v>
      </c>
      <c r="D24" s="48">
        <v>981</v>
      </c>
      <c r="E24" s="48">
        <v>931</v>
      </c>
    </row>
    <row r="25" spans="1:5" ht="14.1" customHeight="1" x14ac:dyDescent="0.25">
      <c r="A25" s="44" t="s">
        <v>36</v>
      </c>
      <c r="B25" s="49"/>
      <c r="C25" s="48">
        <f>SUM(C20:C24)</f>
        <v>8817</v>
      </c>
      <c r="D25" s="48">
        <f>SUM(D20:D24)</f>
        <v>4436</v>
      </c>
      <c r="E25" s="48">
        <f>SUM(E20:E24)</f>
        <v>4381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1856</v>
      </c>
      <c r="D26" s="48">
        <v>970</v>
      </c>
      <c r="E26" s="48">
        <v>886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1939</v>
      </c>
      <c r="D27" s="48">
        <v>964</v>
      </c>
      <c r="E27" s="48">
        <v>975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1976</v>
      </c>
      <c r="D28" s="48">
        <v>1004</v>
      </c>
      <c r="E28" s="48">
        <v>972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2104</v>
      </c>
      <c r="D29" s="48">
        <v>1085</v>
      </c>
      <c r="E29" s="48">
        <v>1019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2205</v>
      </c>
      <c r="D30" s="48">
        <v>1116</v>
      </c>
      <c r="E30" s="48">
        <v>1089</v>
      </c>
    </row>
    <row r="31" spans="1:5" ht="14.1" customHeight="1" x14ac:dyDescent="0.25">
      <c r="A31" s="44" t="s">
        <v>36</v>
      </c>
      <c r="B31" s="49"/>
      <c r="C31" s="48">
        <f>SUM(C26:C30)</f>
        <v>10080</v>
      </c>
      <c r="D31" s="48">
        <f>SUM(D26:D30)</f>
        <v>5139</v>
      </c>
      <c r="E31" s="48">
        <f>SUM(E26:E30)</f>
        <v>4941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2497</v>
      </c>
      <c r="D32" s="48">
        <v>1225</v>
      </c>
      <c r="E32" s="48">
        <v>1272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2541</v>
      </c>
      <c r="D33" s="48">
        <v>1308</v>
      </c>
      <c r="E33" s="48">
        <v>1233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2716</v>
      </c>
      <c r="D34" s="48">
        <v>1317</v>
      </c>
      <c r="E34" s="48">
        <v>1399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2796</v>
      </c>
      <c r="D35" s="48">
        <v>1421</v>
      </c>
      <c r="E35" s="48">
        <v>1375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3049</v>
      </c>
      <c r="D36" s="48">
        <v>1481</v>
      </c>
      <c r="E36" s="48">
        <v>1568</v>
      </c>
    </row>
    <row r="37" spans="1:5" ht="14.1" customHeight="1" x14ac:dyDescent="0.25">
      <c r="A37" s="44" t="s">
        <v>36</v>
      </c>
      <c r="B37" s="49"/>
      <c r="C37" s="48">
        <f>SUM(C32:C36)</f>
        <v>13599</v>
      </c>
      <c r="D37" s="48">
        <f>SUM(D32:D36)</f>
        <v>6752</v>
      </c>
      <c r="E37" s="48">
        <f>SUM(E32:E36)</f>
        <v>6847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2953</v>
      </c>
      <c r="D38" s="48">
        <v>1481</v>
      </c>
      <c r="E38" s="48">
        <v>1472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3083</v>
      </c>
      <c r="D39" s="48">
        <v>1559</v>
      </c>
      <c r="E39" s="48">
        <v>1524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3063</v>
      </c>
      <c r="D40" s="48">
        <v>1550</v>
      </c>
      <c r="E40" s="48">
        <v>1513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2926</v>
      </c>
      <c r="D41" s="48">
        <v>1518</v>
      </c>
      <c r="E41" s="48">
        <v>1408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2765</v>
      </c>
      <c r="D42" s="48">
        <v>1404</v>
      </c>
      <c r="E42" s="48">
        <v>1361</v>
      </c>
    </row>
    <row r="43" spans="1:5" ht="14.1" customHeight="1" x14ac:dyDescent="0.25">
      <c r="A43" s="44" t="s">
        <v>36</v>
      </c>
      <c r="B43" s="49"/>
      <c r="C43" s="48">
        <f>SUM(C38:C42)</f>
        <v>14790</v>
      </c>
      <c r="D43" s="48">
        <f>SUM(D38:D42)</f>
        <v>7512</v>
      </c>
      <c r="E43" s="48">
        <f>SUM(E38:E42)</f>
        <v>7278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2666</v>
      </c>
      <c r="D44" s="48">
        <v>1388</v>
      </c>
      <c r="E44" s="48">
        <v>1278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2715</v>
      </c>
      <c r="D45" s="48">
        <v>1389</v>
      </c>
      <c r="E45" s="48">
        <v>1326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2800</v>
      </c>
      <c r="D46" s="48">
        <v>1456</v>
      </c>
      <c r="E46" s="48">
        <v>1344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2714</v>
      </c>
      <c r="D47" s="48">
        <v>1349</v>
      </c>
      <c r="E47" s="48">
        <v>1365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2677</v>
      </c>
      <c r="D48" s="48">
        <v>1286</v>
      </c>
      <c r="E48" s="48">
        <v>1391</v>
      </c>
    </row>
    <row r="49" spans="1:5" ht="14.1" customHeight="1" x14ac:dyDescent="0.2">
      <c r="A49" s="44" t="s">
        <v>36</v>
      </c>
      <c r="B49" s="49"/>
      <c r="C49" s="48">
        <f>SUM(C44:C48)</f>
        <v>13572</v>
      </c>
      <c r="D49" s="48">
        <f>SUM(D44:D48)</f>
        <v>6868</v>
      </c>
      <c r="E49" s="48">
        <f>SUM(E44:E48)</f>
        <v>6704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2474</v>
      </c>
      <c r="D50" s="48">
        <v>1162</v>
      </c>
      <c r="E50" s="48">
        <v>1312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2442</v>
      </c>
      <c r="D51" s="48">
        <v>1222</v>
      </c>
      <c r="E51" s="48">
        <v>1220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2409</v>
      </c>
      <c r="D52" s="48">
        <v>1154</v>
      </c>
      <c r="E52" s="48">
        <v>1255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2463</v>
      </c>
      <c r="D53" s="48">
        <v>1253</v>
      </c>
      <c r="E53" s="48">
        <v>1210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2385</v>
      </c>
      <c r="D54" s="48">
        <v>1164</v>
      </c>
      <c r="E54" s="48">
        <v>1221</v>
      </c>
    </row>
    <row r="55" spans="1:5" ht="14.1" customHeight="1" x14ac:dyDescent="0.2">
      <c r="A55" s="43" t="s">
        <v>36</v>
      </c>
      <c r="B55" s="49"/>
      <c r="C55" s="48">
        <f>SUM(C50:C54)</f>
        <v>12173</v>
      </c>
      <c r="D55" s="48">
        <f>SUM(D50:D54)</f>
        <v>5955</v>
      </c>
      <c r="E55" s="48">
        <f>SUM(E50:E54)</f>
        <v>6218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2347</v>
      </c>
      <c r="D56" s="48">
        <v>1159</v>
      </c>
      <c r="E56" s="48">
        <v>1188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2397</v>
      </c>
      <c r="D57" s="48">
        <v>1203</v>
      </c>
      <c r="E57" s="48">
        <v>1194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2569</v>
      </c>
      <c r="D58" s="48">
        <v>1282</v>
      </c>
      <c r="E58" s="48">
        <v>1287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2960</v>
      </c>
      <c r="D59" s="48">
        <v>1483</v>
      </c>
      <c r="E59" s="48">
        <v>1477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3056</v>
      </c>
      <c r="D60" s="48">
        <v>1568</v>
      </c>
      <c r="E60" s="48">
        <v>1488</v>
      </c>
    </row>
    <row r="61" spans="1:5" ht="14.1" customHeight="1" x14ac:dyDescent="0.2">
      <c r="A61" s="44" t="s">
        <v>36</v>
      </c>
      <c r="B61" s="49"/>
      <c r="C61" s="48">
        <f>SUM(C56:C60)</f>
        <v>13329</v>
      </c>
      <c r="D61" s="48">
        <f>SUM(D56:D60)</f>
        <v>6695</v>
      </c>
      <c r="E61" s="48">
        <f>SUM(E56:E60)</f>
        <v>6634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3243</v>
      </c>
      <c r="D62" s="48">
        <v>1614</v>
      </c>
      <c r="E62" s="48">
        <v>1629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3379</v>
      </c>
      <c r="D63" s="48">
        <v>1642</v>
      </c>
      <c r="E63" s="48">
        <v>1737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3578</v>
      </c>
      <c r="D64" s="48">
        <v>1801</v>
      </c>
      <c r="E64" s="48">
        <v>1777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3569</v>
      </c>
      <c r="D65" s="48">
        <v>1764</v>
      </c>
      <c r="E65" s="48">
        <v>1805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3626</v>
      </c>
      <c r="D66" s="48">
        <v>1763</v>
      </c>
      <c r="E66" s="48">
        <v>1863</v>
      </c>
    </row>
    <row r="67" spans="1:5" ht="14.1" customHeight="1" x14ac:dyDescent="0.2">
      <c r="A67" s="44" t="s">
        <v>36</v>
      </c>
      <c r="B67" s="49"/>
      <c r="C67" s="48">
        <f>SUM(C62:C66)</f>
        <v>17395</v>
      </c>
      <c r="D67" s="48">
        <f>SUM(D62:D66)</f>
        <v>8584</v>
      </c>
      <c r="E67" s="48">
        <f>SUM(E62:E66)</f>
        <v>8811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3618</v>
      </c>
      <c r="D68" s="48">
        <v>1839</v>
      </c>
      <c r="E68" s="48">
        <v>1779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3443</v>
      </c>
      <c r="D69" s="48">
        <v>1686</v>
      </c>
      <c r="E69" s="48">
        <v>1757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3383</v>
      </c>
      <c r="D70" s="48">
        <v>1671</v>
      </c>
      <c r="E70" s="48">
        <v>1712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3293</v>
      </c>
      <c r="D71" s="48">
        <v>1560</v>
      </c>
      <c r="E71" s="48">
        <v>1733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3207</v>
      </c>
      <c r="D72" s="48">
        <v>1598</v>
      </c>
      <c r="E72" s="48">
        <v>1609</v>
      </c>
    </row>
    <row r="73" spans="1:5" ht="14.1" customHeight="1" x14ac:dyDescent="0.2">
      <c r="A73" s="44" t="s">
        <v>36</v>
      </c>
      <c r="B73" s="49"/>
      <c r="C73" s="48">
        <f>SUM(C68:C72)</f>
        <v>16944</v>
      </c>
      <c r="D73" s="48">
        <f>SUM(D68:D72)</f>
        <v>8354</v>
      </c>
      <c r="E73" s="48">
        <f>SUM(E68:E72)</f>
        <v>8590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3096</v>
      </c>
      <c r="D74" s="48">
        <v>1474</v>
      </c>
      <c r="E74" s="48">
        <v>1622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2860</v>
      </c>
      <c r="D75" s="48">
        <v>1420</v>
      </c>
      <c r="E75" s="48">
        <v>1440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2764</v>
      </c>
      <c r="D76" s="48">
        <v>1313</v>
      </c>
      <c r="E76" s="48">
        <v>1451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2719</v>
      </c>
      <c r="D77" s="48">
        <v>1279</v>
      </c>
      <c r="E77" s="48">
        <v>1440</v>
      </c>
    </row>
    <row r="78" spans="1:5" x14ac:dyDescent="0.2">
      <c r="A78" s="37" t="s">
        <v>91</v>
      </c>
      <c r="B78" s="47">
        <f>$B$8-59</f>
        <v>1955</v>
      </c>
      <c r="C78" s="48">
        <v>2574</v>
      </c>
      <c r="D78" s="48">
        <v>1222</v>
      </c>
      <c r="E78" s="48">
        <v>1352</v>
      </c>
    </row>
    <row r="79" spans="1:5" x14ac:dyDescent="0.2">
      <c r="A79" s="44" t="s">
        <v>36</v>
      </c>
      <c r="B79" s="49"/>
      <c r="C79" s="48">
        <f>SUM(C74:C78)</f>
        <v>14013</v>
      </c>
      <c r="D79" s="48">
        <f>SUM(D74:D78)</f>
        <v>6708</v>
      </c>
      <c r="E79" s="48">
        <f>SUM(E74:E78)</f>
        <v>7305</v>
      </c>
    </row>
    <row r="80" spans="1:5" x14ac:dyDescent="0.2">
      <c r="A80" s="37" t="s">
        <v>92</v>
      </c>
      <c r="B80" s="47">
        <f>$B$8-60</f>
        <v>1954</v>
      </c>
      <c r="C80" s="48">
        <v>2652</v>
      </c>
      <c r="D80" s="48">
        <v>1231</v>
      </c>
      <c r="E80" s="48">
        <v>1421</v>
      </c>
    </row>
    <row r="81" spans="1:5" x14ac:dyDescent="0.2">
      <c r="A81" s="37" t="s">
        <v>93</v>
      </c>
      <c r="B81" s="47">
        <f>$B$8-61</f>
        <v>1953</v>
      </c>
      <c r="C81" s="48">
        <v>2472</v>
      </c>
      <c r="D81" s="48">
        <v>1170</v>
      </c>
      <c r="E81" s="48">
        <v>1302</v>
      </c>
    </row>
    <row r="82" spans="1:5" x14ac:dyDescent="0.2">
      <c r="A82" s="37" t="s">
        <v>94</v>
      </c>
      <c r="B82" s="47">
        <f>$B$8-62</f>
        <v>1952</v>
      </c>
      <c r="C82" s="48">
        <v>2425</v>
      </c>
      <c r="D82" s="48">
        <v>1147</v>
      </c>
      <c r="E82" s="48">
        <v>1278</v>
      </c>
    </row>
    <row r="83" spans="1:5" x14ac:dyDescent="0.2">
      <c r="A83" s="37" t="s">
        <v>95</v>
      </c>
      <c r="B83" s="47">
        <f>$B$8-63</f>
        <v>1951</v>
      </c>
      <c r="C83" s="48">
        <v>2458</v>
      </c>
      <c r="D83" s="48">
        <v>1105</v>
      </c>
      <c r="E83" s="48">
        <v>1353</v>
      </c>
    </row>
    <row r="84" spans="1:5" x14ac:dyDescent="0.2">
      <c r="A84" s="37" t="s">
        <v>96</v>
      </c>
      <c r="B84" s="47">
        <f>$B$8-64</f>
        <v>1950</v>
      </c>
      <c r="C84" s="48">
        <v>2543</v>
      </c>
      <c r="D84" s="48">
        <v>1197</v>
      </c>
      <c r="E84" s="48">
        <v>1346</v>
      </c>
    </row>
    <row r="85" spans="1:5" x14ac:dyDescent="0.2">
      <c r="A85" s="44" t="s">
        <v>36</v>
      </c>
      <c r="B85" s="49"/>
      <c r="C85" s="48">
        <f>SUM(C80:C84)</f>
        <v>12550</v>
      </c>
      <c r="D85" s="48">
        <f>SUM(D80:D84)</f>
        <v>5850</v>
      </c>
      <c r="E85" s="48">
        <f>SUM(E80:E84)</f>
        <v>6700</v>
      </c>
    </row>
    <row r="86" spans="1:5" x14ac:dyDescent="0.2">
      <c r="A86" s="37" t="s">
        <v>97</v>
      </c>
      <c r="B86" s="47">
        <f>$B$8-65</f>
        <v>1949</v>
      </c>
      <c r="C86" s="48">
        <v>2624</v>
      </c>
      <c r="D86" s="48">
        <v>1235</v>
      </c>
      <c r="E86" s="48">
        <v>1389</v>
      </c>
    </row>
    <row r="87" spans="1:5" x14ac:dyDescent="0.2">
      <c r="A87" s="37" t="s">
        <v>98</v>
      </c>
      <c r="B87" s="47">
        <f>$B$8-66</f>
        <v>1948</v>
      </c>
      <c r="C87" s="48">
        <v>2455</v>
      </c>
      <c r="D87" s="48">
        <v>1160</v>
      </c>
      <c r="E87" s="48">
        <v>1295</v>
      </c>
    </row>
    <row r="88" spans="1:5" x14ac:dyDescent="0.2">
      <c r="A88" s="37" t="s">
        <v>99</v>
      </c>
      <c r="B88" s="47">
        <f>$B$8-67</f>
        <v>1947</v>
      </c>
      <c r="C88" s="48">
        <v>2314</v>
      </c>
      <c r="D88" s="48">
        <v>1098</v>
      </c>
      <c r="E88" s="48">
        <v>1216</v>
      </c>
    </row>
    <row r="89" spans="1:5" x14ac:dyDescent="0.2">
      <c r="A89" s="37" t="s">
        <v>100</v>
      </c>
      <c r="B89" s="47">
        <f>$B$8-68</f>
        <v>1946</v>
      </c>
      <c r="C89" s="48">
        <v>2236</v>
      </c>
      <c r="D89" s="48">
        <v>1034</v>
      </c>
      <c r="E89" s="48">
        <v>1202</v>
      </c>
    </row>
    <row r="90" spans="1:5" x14ac:dyDescent="0.2">
      <c r="A90" s="37" t="s">
        <v>101</v>
      </c>
      <c r="B90" s="47">
        <f>$B$8-69</f>
        <v>1945</v>
      </c>
      <c r="C90" s="48">
        <v>1885</v>
      </c>
      <c r="D90" s="48">
        <v>858</v>
      </c>
      <c r="E90" s="48">
        <v>1027</v>
      </c>
    </row>
    <row r="91" spans="1:5" x14ac:dyDescent="0.2">
      <c r="A91" s="44" t="s">
        <v>36</v>
      </c>
      <c r="B91" s="49"/>
      <c r="C91" s="48">
        <f>SUM(C86:C90)</f>
        <v>11514</v>
      </c>
      <c r="D91" s="48">
        <f>SUM(D86:D90)</f>
        <v>5385</v>
      </c>
      <c r="E91" s="48">
        <f>SUM(E86:E90)</f>
        <v>6129</v>
      </c>
    </row>
    <row r="92" spans="1:5" x14ac:dyDescent="0.2">
      <c r="A92" s="37" t="s">
        <v>102</v>
      </c>
      <c r="B92" s="47">
        <f>$B$8-70</f>
        <v>1944</v>
      </c>
      <c r="C92" s="48">
        <v>2375</v>
      </c>
      <c r="D92" s="48">
        <v>1061</v>
      </c>
      <c r="E92" s="48">
        <v>1314</v>
      </c>
    </row>
    <row r="93" spans="1:5" x14ac:dyDescent="0.2">
      <c r="A93" s="37" t="s">
        <v>103</v>
      </c>
      <c r="B93" s="47">
        <f>$B$8-71</f>
        <v>1943</v>
      </c>
      <c r="C93" s="48">
        <v>2450</v>
      </c>
      <c r="D93" s="48">
        <v>1095</v>
      </c>
      <c r="E93" s="48">
        <v>1355</v>
      </c>
    </row>
    <row r="94" spans="1:5" x14ac:dyDescent="0.2">
      <c r="A94" s="37" t="s">
        <v>104</v>
      </c>
      <c r="B94" s="47">
        <f>$B$8-72</f>
        <v>1942</v>
      </c>
      <c r="C94" s="48">
        <v>2401</v>
      </c>
      <c r="D94" s="48">
        <v>1084</v>
      </c>
      <c r="E94" s="48">
        <v>1317</v>
      </c>
    </row>
    <row r="95" spans="1:5" x14ac:dyDescent="0.2">
      <c r="A95" s="37" t="s">
        <v>105</v>
      </c>
      <c r="B95" s="47">
        <f>$B$8-73</f>
        <v>1941</v>
      </c>
      <c r="C95" s="48">
        <v>2797</v>
      </c>
      <c r="D95" s="48">
        <v>1259</v>
      </c>
      <c r="E95" s="48">
        <v>1538</v>
      </c>
    </row>
    <row r="96" spans="1:5" x14ac:dyDescent="0.2">
      <c r="A96" s="37" t="s">
        <v>106</v>
      </c>
      <c r="B96" s="47">
        <f>$B$8-74</f>
        <v>1940</v>
      </c>
      <c r="C96" s="48">
        <v>2935</v>
      </c>
      <c r="D96" s="48">
        <v>1331</v>
      </c>
      <c r="E96" s="48">
        <v>1604</v>
      </c>
    </row>
    <row r="97" spans="1:5" x14ac:dyDescent="0.2">
      <c r="A97" s="44" t="s">
        <v>36</v>
      </c>
      <c r="B97" s="49"/>
      <c r="C97" s="48">
        <f>SUM(C92:C96)</f>
        <v>12958</v>
      </c>
      <c r="D97" s="48">
        <f>SUM(D92:D96)</f>
        <v>5830</v>
      </c>
      <c r="E97" s="48">
        <f>SUM(E92:E96)</f>
        <v>7128</v>
      </c>
    </row>
    <row r="98" spans="1:5" x14ac:dyDescent="0.2">
      <c r="A98" s="37" t="s">
        <v>107</v>
      </c>
      <c r="B98" s="47">
        <f>$B$8-75</f>
        <v>1939</v>
      </c>
      <c r="C98" s="48">
        <v>2755</v>
      </c>
      <c r="D98" s="48">
        <v>1192</v>
      </c>
      <c r="E98" s="48">
        <v>1563</v>
      </c>
    </row>
    <row r="99" spans="1:5" x14ac:dyDescent="0.2">
      <c r="A99" s="37" t="s">
        <v>108</v>
      </c>
      <c r="B99" s="47">
        <f>$B$8-76</f>
        <v>1938</v>
      </c>
      <c r="C99" s="48">
        <v>2531</v>
      </c>
      <c r="D99" s="48">
        <v>1165</v>
      </c>
      <c r="E99" s="48">
        <v>1366</v>
      </c>
    </row>
    <row r="100" spans="1:5" x14ac:dyDescent="0.2">
      <c r="A100" s="37" t="s">
        <v>109</v>
      </c>
      <c r="B100" s="47">
        <f>$B$8-77</f>
        <v>1937</v>
      </c>
      <c r="C100" s="48">
        <v>2355</v>
      </c>
      <c r="D100" s="48">
        <v>988</v>
      </c>
      <c r="E100" s="48">
        <v>1367</v>
      </c>
    </row>
    <row r="101" spans="1:5" x14ac:dyDescent="0.2">
      <c r="A101" s="37" t="s">
        <v>110</v>
      </c>
      <c r="B101" s="47">
        <f>$B$8-78</f>
        <v>1936</v>
      </c>
      <c r="C101" s="48">
        <v>2198</v>
      </c>
      <c r="D101" s="48">
        <v>908</v>
      </c>
      <c r="E101" s="48">
        <v>1290</v>
      </c>
    </row>
    <row r="102" spans="1:5" x14ac:dyDescent="0.2">
      <c r="A102" s="38" t="s">
        <v>111</v>
      </c>
      <c r="B102" s="47">
        <f>$B$8-79</f>
        <v>1935</v>
      </c>
      <c r="C102" s="48">
        <v>2067</v>
      </c>
      <c r="D102" s="48">
        <v>885</v>
      </c>
      <c r="E102" s="48">
        <v>1182</v>
      </c>
    </row>
    <row r="103" spans="1:5" x14ac:dyDescent="0.2">
      <c r="A103" s="45" t="s">
        <v>36</v>
      </c>
      <c r="B103" s="50"/>
      <c r="C103" s="48">
        <f>SUM(C98:C102)</f>
        <v>11906</v>
      </c>
      <c r="D103" s="48">
        <f>SUM(D98:D102)</f>
        <v>5138</v>
      </c>
      <c r="E103" s="48">
        <f>SUM(E98:E102)</f>
        <v>6768</v>
      </c>
    </row>
    <row r="104" spans="1:5" x14ac:dyDescent="0.2">
      <c r="A104" s="38" t="s">
        <v>112</v>
      </c>
      <c r="B104" s="47">
        <f>$B$8-80</f>
        <v>1934</v>
      </c>
      <c r="C104" s="48">
        <v>1760</v>
      </c>
      <c r="D104" s="48">
        <v>728</v>
      </c>
      <c r="E104" s="48">
        <v>1032</v>
      </c>
    </row>
    <row r="105" spans="1:5" x14ac:dyDescent="0.2">
      <c r="A105" s="38" t="s">
        <v>123</v>
      </c>
      <c r="B105" s="47">
        <f>$B$8-81</f>
        <v>1933</v>
      </c>
      <c r="C105" s="48">
        <v>1292</v>
      </c>
      <c r="D105" s="48">
        <v>523</v>
      </c>
      <c r="E105" s="48">
        <v>769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1171</v>
      </c>
      <c r="D106" s="48">
        <v>446</v>
      </c>
      <c r="E106" s="48">
        <v>725</v>
      </c>
    </row>
    <row r="107" spans="1:5" x14ac:dyDescent="0.2">
      <c r="A107" s="38" t="s">
        <v>124</v>
      </c>
      <c r="B107" s="47">
        <f>$B$8-83</f>
        <v>1931</v>
      </c>
      <c r="C107" s="48">
        <v>1148</v>
      </c>
      <c r="D107" s="48">
        <v>410</v>
      </c>
      <c r="E107" s="48">
        <v>738</v>
      </c>
    </row>
    <row r="108" spans="1:5" x14ac:dyDescent="0.2">
      <c r="A108" s="38" t="s">
        <v>122</v>
      </c>
      <c r="B108" s="47">
        <f>$B$8-84</f>
        <v>1930</v>
      </c>
      <c r="C108" s="48">
        <v>1071</v>
      </c>
      <c r="D108" s="48">
        <v>372</v>
      </c>
      <c r="E108" s="48">
        <v>699</v>
      </c>
    </row>
    <row r="109" spans="1:5" x14ac:dyDescent="0.2">
      <c r="A109" s="45" t="s">
        <v>36</v>
      </c>
      <c r="B109" s="50"/>
      <c r="C109" s="48">
        <f>SUM(C104:C108)</f>
        <v>6442</v>
      </c>
      <c r="D109" s="48">
        <f>SUM(D104:D108)</f>
        <v>2479</v>
      </c>
      <c r="E109" s="48">
        <f>SUM(E104:E108)</f>
        <v>3963</v>
      </c>
    </row>
    <row r="110" spans="1:5" x14ac:dyDescent="0.2">
      <c r="A110" s="38" t="s">
        <v>113</v>
      </c>
      <c r="B110" s="47">
        <f>$B$8-85</f>
        <v>1929</v>
      </c>
      <c r="C110" s="48">
        <v>1042</v>
      </c>
      <c r="D110" s="48">
        <v>365</v>
      </c>
      <c r="E110" s="48">
        <v>677</v>
      </c>
    </row>
    <row r="111" spans="1:5" x14ac:dyDescent="0.2">
      <c r="A111" s="38" t="s">
        <v>114</v>
      </c>
      <c r="B111" s="47">
        <f>$B$8-86</f>
        <v>1928</v>
      </c>
      <c r="C111" s="48">
        <v>1059</v>
      </c>
      <c r="D111" s="48">
        <v>328</v>
      </c>
      <c r="E111" s="48">
        <v>731</v>
      </c>
    </row>
    <row r="112" spans="1:5" x14ac:dyDescent="0.2">
      <c r="A112" s="38" t="s">
        <v>115</v>
      </c>
      <c r="B112" s="47">
        <f>$B$8-87</f>
        <v>1927</v>
      </c>
      <c r="C112" s="48">
        <v>895</v>
      </c>
      <c r="D112" s="48">
        <v>268</v>
      </c>
      <c r="E112" s="48">
        <v>627</v>
      </c>
    </row>
    <row r="113" spans="1:5" x14ac:dyDescent="0.2">
      <c r="A113" s="38" t="s">
        <v>116</v>
      </c>
      <c r="B113" s="47">
        <f>$B$8-88</f>
        <v>1926</v>
      </c>
      <c r="C113" s="48">
        <v>799</v>
      </c>
      <c r="D113" s="48">
        <v>203</v>
      </c>
      <c r="E113" s="48">
        <v>596</v>
      </c>
    </row>
    <row r="114" spans="1:5" x14ac:dyDescent="0.2">
      <c r="A114" s="38" t="s">
        <v>117</v>
      </c>
      <c r="B114" s="47">
        <f>$B$8-89</f>
        <v>1925</v>
      </c>
      <c r="C114" s="48">
        <v>633</v>
      </c>
      <c r="D114" s="48">
        <v>173</v>
      </c>
      <c r="E114" s="48">
        <v>460</v>
      </c>
    </row>
    <row r="115" spans="1:5" x14ac:dyDescent="0.2">
      <c r="A115" s="45" t="s">
        <v>36</v>
      </c>
      <c r="B115" s="51"/>
      <c r="C115" s="48">
        <f>SUM(C110:C114)</f>
        <v>4428</v>
      </c>
      <c r="D115" s="48">
        <f>SUM(D110:D114)</f>
        <v>1337</v>
      </c>
      <c r="E115" s="48">
        <f>SUM(E110:E114)</f>
        <v>3091</v>
      </c>
    </row>
    <row r="116" spans="1:5" x14ac:dyDescent="0.2">
      <c r="A116" s="38" t="s">
        <v>118</v>
      </c>
      <c r="B116" s="47">
        <f>$B$8-90</f>
        <v>1924</v>
      </c>
      <c r="C116" s="48">
        <v>2404</v>
      </c>
      <c r="D116" s="48">
        <v>541</v>
      </c>
      <c r="E116" s="48">
        <v>1863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214420</v>
      </c>
      <c r="D118" s="53">
        <v>102519</v>
      </c>
      <c r="E118" s="53">
        <v>111901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128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632</v>
      </c>
      <c r="D8" s="48">
        <v>319</v>
      </c>
      <c r="E8" s="48">
        <v>313</v>
      </c>
    </row>
    <row r="9" spans="1:8" ht="14.1" customHeight="1" x14ac:dyDescent="0.25">
      <c r="A9" s="36" t="s">
        <v>32</v>
      </c>
      <c r="B9" s="47">
        <f>$B$8-1</f>
        <v>2013</v>
      </c>
      <c r="C9" s="48">
        <v>634</v>
      </c>
      <c r="D9" s="48">
        <v>316</v>
      </c>
      <c r="E9" s="48">
        <v>318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632</v>
      </c>
      <c r="D10" s="48">
        <v>319</v>
      </c>
      <c r="E10" s="48">
        <v>313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597</v>
      </c>
      <c r="D11" s="48">
        <v>310</v>
      </c>
      <c r="E11" s="48">
        <v>287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690</v>
      </c>
      <c r="D12" s="48">
        <v>372</v>
      </c>
      <c r="E12" s="48">
        <v>318</v>
      </c>
    </row>
    <row r="13" spans="1:8" ht="14.1" customHeight="1" x14ac:dyDescent="0.25">
      <c r="A13" s="43" t="s">
        <v>36</v>
      </c>
      <c r="B13" s="47"/>
      <c r="C13" s="48">
        <f>SUM(C8:C12)</f>
        <v>3185</v>
      </c>
      <c r="D13" s="48">
        <f>SUM(D8:D12)</f>
        <v>1636</v>
      </c>
      <c r="E13" s="48">
        <f>SUM(E8:E12)</f>
        <v>1549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677</v>
      </c>
      <c r="D14" s="48">
        <v>356</v>
      </c>
      <c r="E14" s="48">
        <v>321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680</v>
      </c>
      <c r="D15" s="48">
        <v>340</v>
      </c>
      <c r="E15" s="48">
        <v>340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690</v>
      </c>
      <c r="D16" s="48">
        <v>345</v>
      </c>
      <c r="E16" s="48">
        <v>345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684</v>
      </c>
      <c r="D17" s="48">
        <v>378</v>
      </c>
      <c r="E17" s="48">
        <v>306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675</v>
      </c>
      <c r="D18" s="48">
        <v>327</v>
      </c>
      <c r="E18" s="48">
        <v>348</v>
      </c>
    </row>
    <row r="19" spans="1:5" ht="14.1" customHeight="1" x14ac:dyDescent="0.25">
      <c r="A19" s="44" t="s">
        <v>36</v>
      </c>
      <c r="B19" s="49"/>
      <c r="C19" s="48">
        <f>SUM(C14:C18)</f>
        <v>3406</v>
      </c>
      <c r="D19" s="48">
        <f>SUM(D14:D18)</f>
        <v>1746</v>
      </c>
      <c r="E19" s="48">
        <f>SUM(E14:E18)</f>
        <v>1660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702</v>
      </c>
      <c r="D20" s="48">
        <v>368</v>
      </c>
      <c r="E20" s="48">
        <v>334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652</v>
      </c>
      <c r="D21" s="48">
        <v>338</v>
      </c>
      <c r="E21" s="48">
        <v>314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697</v>
      </c>
      <c r="D22" s="48">
        <v>367</v>
      </c>
      <c r="E22" s="48">
        <v>330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799</v>
      </c>
      <c r="D23" s="48">
        <v>418</v>
      </c>
      <c r="E23" s="48">
        <v>381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832</v>
      </c>
      <c r="D24" s="48">
        <v>412</v>
      </c>
      <c r="E24" s="48">
        <v>420</v>
      </c>
    </row>
    <row r="25" spans="1:5" ht="14.1" customHeight="1" x14ac:dyDescent="0.25">
      <c r="A25" s="44" t="s">
        <v>36</v>
      </c>
      <c r="B25" s="49"/>
      <c r="C25" s="48">
        <f>SUM(C20:C24)</f>
        <v>3682</v>
      </c>
      <c r="D25" s="48">
        <f>SUM(D20:D24)</f>
        <v>1903</v>
      </c>
      <c r="E25" s="48">
        <f>SUM(E20:E24)</f>
        <v>1779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801</v>
      </c>
      <c r="D26" s="48">
        <v>381</v>
      </c>
      <c r="E26" s="48">
        <v>420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878</v>
      </c>
      <c r="D27" s="48">
        <v>442</v>
      </c>
      <c r="E27" s="48">
        <v>436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930</v>
      </c>
      <c r="D28" s="48">
        <v>479</v>
      </c>
      <c r="E28" s="48">
        <v>451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867</v>
      </c>
      <c r="D29" s="48">
        <v>450</v>
      </c>
      <c r="E29" s="48">
        <v>417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820</v>
      </c>
      <c r="D30" s="48">
        <v>454</v>
      </c>
      <c r="E30" s="48">
        <v>366</v>
      </c>
    </row>
    <row r="31" spans="1:5" ht="14.1" customHeight="1" x14ac:dyDescent="0.25">
      <c r="A31" s="44" t="s">
        <v>36</v>
      </c>
      <c r="B31" s="49"/>
      <c r="C31" s="48">
        <f>SUM(C26:C30)</f>
        <v>4296</v>
      </c>
      <c r="D31" s="48">
        <f>SUM(D26:D30)</f>
        <v>2206</v>
      </c>
      <c r="E31" s="48">
        <f>SUM(E26:E30)</f>
        <v>2090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847</v>
      </c>
      <c r="D32" s="48">
        <v>424</v>
      </c>
      <c r="E32" s="48">
        <v>423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900</v>
      </c>
      <c r="D33" s="48">
        <v>451</v>
      </c>
      <c r="E33" s="48">
        <v>449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891</v>
      </c>
      <c r="D34" s="48">
        <v>455</v>
      </c>
      <c r="E34" s="48">
        <v>436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950</v>
      </c>
      <c r="D35" s="48">
        <v>511</v>
      </c>
      <c r="E35" s="48">
        <v>439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1025</v>
      </c>
      <c r="D36" s="48">
        <v>529</v>
      </c>
      <c r="E36" s="48">
        <v>496</v>
      </c>
    </row>
    <row r="37" spans="1:5" ht="14.1" customHeight="1" x14ac:dyDescent="0.25">
      <c r="A37" s="44" t="s">
        <v>36</v>
      </c>
      <c r="B37" s="49"/>
      <c r="C37" s="48">
        <f>SUM(C32:C36)</f>
        <v>4613</v>
      </c>
      <c r="D37" s="48">
        <f>SUM(D32:D36)</f>
        <v>2370</v>
      </c>
      <c r="E37" s="48">
        <f>SUM(E32:E36)</f>
        <v>2243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1025</v>
      </c>
      <c r="D38" s="48">
        <v>517</v>
      </c>
      <c r="E38" s="48">
        <v>508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1012</v>
      </c>
      <c r="D39" s="48">
        <v>540</v>
      </c>
      <c r="E39" s="48">
        <v>472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964</v>
      </c>
      <c r="D40" s="48">
        <v>503</v>
      </c>
      <c r="E40" s="48">
        <v>461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898</v>
      </c>
      <c r="D41" s="48">
        <v>449</v>
      </c>
      <c r="E41" s="48">
        <v>449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866</v>
      </c>
      <c r="D42" s="48">
        <v>426</v>
      </c>
      <c r="E42" s="48">
        <v>440</v>
      </c>
    </row>
    <row r="43" spans="1:5" ht="14.1" customHeight="1" x14ac:dyDescent="0.25">
      <c r="A43" s="44" t="s">
        <v>36</v>
      </c>
      <c r="B43" s="49"/>
      <c r="C43" s="48">
        <f>SUM(C38:C42)</f>
        <v>4765</v>
      </c>
      <c r="D43" s="48">
        <f>SUM(D38:D42)</f>
        <v>2435</v>
      </c>
      <c r="E43" s="48">
        <f>SUM(E38:E42)</f>
        <v>2330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848</v>
      </c>
      <c r="D44" s="48">
        <v>442</v>
      </c>
      <c r="E44" s="48">
        <v>406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802</v>
      </c>
      <c r="D45" s="48">
        <v>405</v>
      </c>
      <c r="E45" s="48">
        <v>397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927</v>
      </c>
      <c r="D46" s="48">
        <v>490</v>
      </c>
      <c r="E46" s="48">
        <v>437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837</v>
      </c>
      <c r="D47" s="48">
        <v>434</v>
      </c>
      <c r="E47" s="48">
        <v>403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876</v>
      </c>
      <c r="D48" s="48">
        <v>436</v>
      </c>
      <c r="E48" s="48">
        <v>440</v>
      </c>
    </row>
    <row r="49" spans="1:5" ht="14.1" customHeight="1" x14ac:dyDescent="0.2">
      <c r="A49" s="44" t="s">
        <v>36</v>
      </c>
      <c r="B49" s="49"/>
      <c r="C49" s="48">
        <f>SUM(C44:C48)</f>
        <v>4290</v>
      </c>
      <c r="D49" s="48">
        <f>SUM(D44:D48)</f>
        <v>2207</v>
      </c>
      <c r="E49" s="48">
        <f>SUM(E44:E48)</f>
        <v>2083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839</v>
      </c>
      <c r="D50" s="48">
        <v>446</v>
      </c>
      <c r="E50" s="48">
        <v>393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804</v>
      </c>
      <c r="D51" s="48">
        <v>407</v>
      </c>
      <c r="E51" s="48">
        <v>397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827</v>
      </c>
      <c r="D52" s="48">
        <v>414</v>
      </c>
      <c r="E52" s="48">
        <v>413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830</v>
      </c>
      <c r="D53" s="48">
        <v>430</v>
      </c>
      <c r="E53" s="48">
        <v>400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879</v>
      </c>
      <c r="D54" s="48">
        <v>437</v>
      </c>
      <c r="E54" s="48">
        <v>442</v>
      </c>
    </row>
    <row r="55" spans="1:5" ht="14.1" customHeight="1" x14ac:dyDescent="0.2">
      <c r="A55" s="43" t="s">
        <v>36</v>
      </c>
      <c r="B55" s="49"/>
      <c r="C55" s="48">
        <f>SUM(C50:C54)</f>
        <v>4179</v>
      </c>
      <c r="D55" s="48">
        <f>SUM(D50:D54)</f>
        <v>2134</v>
      </c>
      <c r="E55" s="48">
        <f>SUM(E50:E54)</f>
        <v>2045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788</v>
      </c>
      <c r="D56" s="48">
        <v>395</v>
      </c>
      <c r="E56" s="48">
        <v>393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894</v>
      </c>
      <c r="D57" s="48">
        <v>436</v>
      </c>
      <c r="E57" s="48">
        <v>458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963</v>
      </c>
      <c r="D58" s="48">
        <v>476</v>
      </c>
      <c r="E58" s="48">
        <v>487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1081</v>
      </c>
      <c r="D59" s="48">
        <v>543</v>
      </c>
      <c r="E59" s="48">
        <v>538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1071</v>
      </c>
      <c r="D60" s="48">
        <v>531</v>
      </c>
      <c r="E60" s="48">
        <v>540</v>
      </c>
    </row>
    <row r="61" spans="1:5" ht="14.1" customHeight="1" x14ac:dyDescent="0.2">
      <c r="A61" s="44" t="s">
        <v>36</v>
      </c>
      <c r="B61" s="49"/>
      <c r="C61" s="48">
        <f>SUM(C56:C60)</f>
        <v>4797</v>
      </c>
      <c r="D61" s="48">
        <f>SUM(D56:D60)</f>
        <v>2381</v>
      </c>
      <c r="E61" s="48">
        <f>SUM(E56:E60)</f>
        <v>2416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1249</v>
      </c>
      <c r="D62" s="48">
        <v>626</v>
      </c>
      <c r="E62" s="48">
        <v>623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1246</v>
      </c>
      <c r="D63" s="48">
        <v>646</v>
      </c>
      <c r="E63" s="48">
        <v>600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1357</v>
      </c>
      <c r="D64" s="48">
        <v>694</v>
      </c>
      <c r="E64" s="48">
        <v>663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1270</v>
      </c>
      <c r="D65" s="48">
        <v>658</v>
      </c>
      <c r="E65" s="48">
        <v>612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1308</v>
      </c>
      <c r="D66" s="48">
        <v>686</v>
      </c>
      <c r="E66" s="48">
        <v>622</v>
      </c>
    </row>
    <row r="67" spans="1:5" ht="14.1" customHeight="1" x14ac:dyDescent="0.2">
      <c r="A67" s="44" t="s">
        <v>36</v>
      </c>
      <c r="B67" s="49"/>
      <c r="C67" s="48">
        <f>SUM(C62:C66)</f>
        <v>6430</v>
      </c>
      <c r="D67" s="48">
        <f>SUM(D62:D66)</f>
        <v>3310</v>
      </c>
      <c r="E67" s="48">
        <f>SUM(E62:E66)</f>
        <v>3120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1323</v>
      </c>
      <c r="D68" s="48">
        <v>652</v>
      </c>
      <c r="E68" s="48">
        <v>671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1263</v>
      </c>
      <c r="D69" s="48">
        <v>641</v>
      </c>
      <c r="E69" s="48">
        <v>622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1201</v>
      </c>
      <c r="D70" s="48">
        <v>604</v>
      </c>
      <c r="E70" s="48">
        <v>597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1315</v>
      </c>
      <c r="D71" s="48">
        <v>640</v>
      </c>
      <c r="E71" s="48">
        <v>675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1186</v>
      </c>
      <c r="D72" s="48">
        <v>596</v>
      </c>
      <c r="E72" s="48">
        <v>590</v>
      </c>
    </row>
    <row r="73" spans="1:5" ht="14.1" customHeight="1" x14ac:dyDescent="0.2">
      <c r="A73" s="44" t="s">
        <v>36</v>
      </c>
      <c r="B73" s="49"/>
      <c r="C73" s="48">
        <f>SUM(C68:C72)</f>
        <v>6288</v>
      </c>
      <c r="D73" s="48">
        <f>SUM(D68:D72)</f>
        <v>3133</v>
      </c>
      <c r="E73" s="48">
        <f>SUM(E68:E72)</f>
        <v>3155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1205</v>
      </c>
      <c r="D74" s="48">
        <v>612</v>
      </c>
      <c r="E74" s="48">
        <v>593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1081</v>
      </c>
      <c r="D75" s="48">
        <v>541</v>
      </c>
      <c r="E75" s="48">
        <v>540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1040</v>
      </c>
      <c r="D76" s="48">
        <v>525</v>
      </c>
      <c r="E76" s="48">
        <v>515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1047</v>
      </c>
      <c r="D77" s="48">
        <v>526</v>
      </c>
      <c r="E77" s="48">
        <v>521</v>
      </c>
    </row>
    <row r="78" spans="1:5" x14ac:dyDescent="0.2">
      <c r="A78" s="37" t="s">
        <v>91</v>
      </c>
      <c r="B78" s="47">
        <f>$B$8-59</f>
        <v>1955</v>
      </c>
      <c r="C78" s="48">
        <v>985</v>
      </c>
      <c r="D78" s="48">
        <v>475</v>
      </c>
      <c r="E78" s="48">
        <v>510</v>
      </c>
    </row>
    <row r="79" spans="1:5" x14ac:dyDescent="0.2">
      <c r="A79" s="44" t="s">
        <v>36</v>
      </c>
      <c r="B79" s="49"/>
      <c r="C79" s="48">
        <f>SUM(C74:C78)</f>
        <v>5358</v>
      </c>
      <c r="D79" s="48">
        <f>SUM(D74:D78)</f>
        <v>2679</v>
      </c>
      <c r="E79" s="48">
        <f>SUM(E74:E78)</f>
        <v>2679</v>
      </c>
    </row>
    <row r="80" spans="1:5" x14ac:dyDescent="0.2">
      <c r="A80" s="37" t="s">
        <v>92</v>
      </c>
      <c r="B80" s="47">
        <f>$B$8-60</f>
        <v>1954</v>
      </c>
      <c r="C80" s="48">
        <v>954</v>
      </c>
      <c r="D80" s="48">
        <v>440</v>
      </c>
      <c r="E80" s="48">
        <v>514</v>
      </c>
    </row>
    <row r="81" spans="1:5" x14ac:dyDescent="0.2">
      <c r="A81" s="37" t="s">
        <v>93</v>
      </c>
      <c r="B81" s="47">
        <f>$B$8-61</f>
        <v>1953</v>
      </c>
      <c r="C81" s="48">
        <v>970</v>
      </c>
      <c r="D81" s="48">
        <v>460</v>
      </c>
      <c r="E81" s="48">
        <v>510</v>
      </c>
    </row>
    <row r="82" spans="1:5" x14ac:dyDescent="0.2">
      <c r="A82" s="37" t="s">
        <v>94</v>
      </c>
      <c r="B82" s="47">
        <f>$B$8-62</f>
        <v>1952</v>
      </c>
      <c r="C82" s="48">
        <v>909</v>
      </c>
      <c r="D82" s="48">
        <v>446</v>
      </c>
      <c r="E82" s="48">
        <v>463</v>
      </c>
    </row>
    <row r="83" spans="1:5" x14ac:dyDescent="0.2">
      <c r="A83" s="37" t="s">
        <v>95</v>
      </c>
      <c r="B83" s="47">
        <f>$B$8-63</f>
        <v>1951</v>
      </c>
      <c r="C83" s="48">
        <v>932</v>
      </c>
      <c r="D83" s="48">
        <v>459</v>
      </c>
      <c r="E83" s="48">
        <v>473</v>
      </c>
    </row>
    <row r="84" spans="1:5" x14ac:dyDescent="0.2">
      <c r="A84" s="37" t="s">
        <v>96</v>
      </c>
      <c r="B84" s="47">
        <f>$B$8-64</f>
        <v>1950</v>
      </c>
      <c r="C84" s="48">
        <v>968</v>
      </c>
      <c r="D84" s="48">
        <v>466</v>
      </c>
      <c r="E84" s="48">
        <v>502</v>
      </c>
    </row>
    <row r="85" spans="1:5" x14ac:dyDescent="0.2">
      <c r="A85" s="44" t="s">
        <v>36</v>
      </c>
      <c r="B85" s="49"/>
      <c r="C85" s="48">
        <f>SUM(C80:C84)</f>
        <v>4733</v>
      </c>
      <c r="D85" s="48">
        <f>SUM(D80:D84)</f>
        <v>2271</v>
      </c>
      <c r="E85" s="48">
        <f>SUM(E80:E84)</f>
        <v>2462</v>
      </c>
    </row>
    <row r="86" spans="1:5" x14ac:dyDescent="0.2">
      <c r="A86" s="37" t="s">
        <v>97</v>
      </c>
      <c r="B86" s="47">
        <f>$B$8-65</f>
        <v>1949</v>
      </c>
      <c r="C86" s="48">
        <v>989</v>
      </c>
      <c r="D86" s="48">
        <v>492</v>
      </c>
      <c r="E86" s="48">
        <v>497</v>
      </c>
    </row>
    <row r="87" spans="1:5" x14ac:dyDescent="0.2">
      <c r="A87" s="37" t="s">
        <v>98</v>
      </c>
      <c r="B87" s="47">
        <f>$B$8-66</f>
        <v>1948</v>
      </c>
      <c r="C87" s="48">
        <v>881</v>
      </c>
      <c r="D87" s="48">
        <v>425</v>
      </c>
      <c r="E87" s="48">
        <v>456</v>
      </c>
    </row>
    <row r="88" spans="1:5" x14ac:dyDescent="0.2">
      <c r="A88" s="37" t="s">
        <v>99</v>
      </c>
      <c r="B88" s="47">
        <f>$B$8-67</f>
        <v>1947</v>
      </c>
      <c r="C88" s="48">
        <v>775</v>
      </c>
      <c r="D88" s="48">
        <v>368</v>
      </c>
      <c r="E88" s="48">
        <v>407</v>
      </c>
    </row>
    <row r="89" spans="1:5" x14ac:dyDescent="0.2">
      <c r="A89" s="37" t="s">
        <v>100</v>
      </c>
      <c r="B89" s="47">
        <f>$B$8-68</f>
        <v>1946</v>
      </c>
      <c r="C89" s="48">
        <v>783</v>
      </c>
      <c r="D89" s="48">
        <v>383</v>
      </c>
      <c r="E89" s="48">
        <v>400</v>
      </c>
    </row>
    <row r="90" spans="1:5" x14ac:dyDescent="0.2">
      <c r="A90" s="37" t="s">
        <v>101</v>
      </c>
      <c r="B90" s="47">
        <f>$B$8-69</f>
        <v>1945</v>
      </c>
      <c r="C90" s="48">
        <v>670</v>
      </c>
      <c r="D90" s="48">
        <v>313</v>
      </c>
      <c r="E90" s="48">
        <v>357</v>
      </c>
    </row>
    <row r="91" spans="1:5" x14ac:dyDescent="0.2">
      <c r="A91" s="44" t="s">
        <v>36</v>
      </c>
      <c r="B91" s="49"/>
      <c r="C91" s="48">
        <f>SUM(C86:C90)</f>
        <v>4098</v>
      </c>
      <c r="D91" s="48">
        <f>SUM(D86:D90)</f>
        <v>1981</v>
      </c>
      <c r="E91" s="48">
        <f>SUM(E86:E90)</f>
        <v>2117</v>
      </c>
    </row>
    <row r="92" spans="1:5" x14ac:dyDescent="0.2">
      <c r="A92" s="37" t="s">
        <v>102</v>
      </c>
      <c r="B92" s="47">
        <f>$B$8-70</f>
        <v>1944</v>
      </c>
      <c r="C92" s="48">
        <v>844</v>
      </c>
      <c r="D92" s="48">
        <v>389</v>
      </c>
      <c r="E92" s="48">
        <v>455</v>
      </c>
    </row>
    <row r="93" spans="1:5" x14ac:dyDescent="0.2">
      <c r="A93" s="37" t="s">
        <v>103</v>
      </c>
      <c r="B93" s="47">
        <f>$B$8-71</f>
        <v>1943</v>
      </c>
      <c r="C93" s="48">
        <v>887</v>
      </c>
      <c r="D93" s="48">
        <v>417</v>
      </c>
      <c r="E93" s="48">
        <v>470</v>
      </c>
    </row>
    <row r="94" spans="1:5" x14ac:dyDescent="0.2">
      <c r="A94" s="37" t="s">
        <v>104</v>
      </c>
      <c r="B94" s="47">
        <f>$B$8-72</f>
        <v>1942</v>
      </c>
      <c r="C94" s="48">
        <v>827</v>
      </c>
      <c r="D94" s="48">
        <v>386</v>
      </c>
      <c r="E94" s="48">
        <v>441</v>
      </c>
    </row>
    <row r="95" spans="1:5" x14ac:dyDescent="0.2">
      <c r="A95" s="37" t="s">
        <v>105</v>
      </c>
      <c r="B95" s="47">
        <f>$B$8-73</f>
        <v>1941</v>
      </c>
      <c r="C95" s="48">
        <v>1069</v>
      </c>
      <c r="D95" s="48">
        <v>499</v>
      </c>
      <c r="E95" s="48">
        <v>570</v>
      </c>
    </row>
    <row r="96" spans="1:5" x14ac:dyDescent="0.2">
      <c r="A96" s="37" t="s">
        <v>106</v>
      </c>
      <c r="B96" s="47">
        <f>$B$8-74</f>
        <v>1940</v>
      </c>
      <c r="C96" s="48">
        <v>1052</v>
      </c>
      <c r="D96" s="48">
        <v>473</v>
      </c>
      <c r="E96" s="48">
        <v>579</v>
      </c>
    </row>
    <row r="97" spans="1:5" x14ac:dyDescent="0.2">
      <c r="A97" s="44" t="s">
        <v>36</v>
      </c>
      <c r="B97" s="49"/>
      <c r="C97" s="48">
        <f>SUM(C92:C96)</f>
        <v>4679</v>
      </c>
      <c r="D97" s="48">
        <f>SUM(D92:D96)</f>
        <v>2164</v>
      </c>
      <c r="E97" s="48">
        <f>SUM(E92:E96)</f>
        <v>2515</v>
      </c>
    </row>
    <row r="98" spans="1:5" x14ac:dyDescent="0.2">
      <c r="A98" s="37" t="s">
        <v>107</v>
      </c>
      <c r="B98" s="47">
        <f>$B$8-75</f>
        <v>1939</v>
      </c>
      <c r="C98" s="48">
        <v>1004</v>
      </c>
      <c r="D98" s="48">
        <v>485</v>
      </c>
      <c r="E98" s="48">
        <v>519</v>
      </c>
    </row>
    <row r="99" spans="1:5" x14ac:dyDescent="0.2">
      <c r="A99" s="37" t="s">
        <v>108</v>
      </c>
      <c r="B99" s="47">
        <f>$B$8-76</f>
        <v>1938</v>
      </c>
      <c r="C99" s="48">
        <v>969</v>
      </c>
      <c r="D99" s="48">
        <v>449</v>
      </c>
      <c r="E99" s="48">
        <v>520</v>
      </c>
    </row>
    <row r="100" spans="1:5" x14ac:dyDescent="0.2">
      <c r="A100" s="37" t="s">
        <v>109</v>
      </c>
      <c r="B100" s="47">
        <f>$B$8-77</f>
        <v>1937</v>
      </c>
      <c r="C100" s="48">
        <v>867</v>
      </c>
      <c r="D100" s="48">
        <v>374</v>
      </c>
      <c r="E100" s="48">
        <v>493</v>
      </c>
    </row>
    <row r="101" spans="1:5" x14ac:dyDescent="0.2">
      <c r="A101" s="37" t="s">
        <v>110</v>
      </c>
      <c r="B101" s="47">
        <f>$B$8-78</f>
        <v>1936</v>
      </c>
      <c r="C101" s="48">
        <v>764</v>
      </c>
      <c r="D101" s="48">
        <v>314</v>
      </c>
      <c r="E101" s="48">
        <v>450</v>
      </c>
    </row>
    <row r="102" spans="1:5" x14ac:dyDescent="0.2">
      <c r="A102" s="38" t="s">
        <v>111</v>
      </c>
      <c r="B102" s="47">
        <f>$B$8-79</f>
        <v>1935</v>
      </c>
      <c r="C102" s="48">
        <v>716</v>
      </c>
      <c r="D102" s="48">
        <v>292</v>
      </c>
      <c r="E102" s="48">
        <v>424</v>
      </c>
    </row>
    <row r="103" spans="1:5" x14ac:dyDescent="0.2">
      <c r="A103" s="45" t="s">
        <v>36</v>
      </c>
      <c r="B103" s="50"/>
      <c r="C103" s="48">
        <f>SUM(C98:C102)</f>
        <v>4320</v>
      </c>
      <c r="D103" s="48">
        <f>SUM(D98:D102)</f>
        <v>1914</v>
      </c>
      <c r="E103" s="48">
        <f>SUM(E98:E102)</f>
        <v>2406</v>
      </c>
    </row>
    <row r="104" spans="1:5" x14ac:dyDescent="0.2">
      <c r="A104" s="38" t="s">
        <v>112</v>
      </c>
      <c r="B104" s="47">
        <f>$B$8-80</f>
        <v>1934</v>
      </c>
      <c r="C104" s="48">
        <v>602</v>
      </c>
      <c r="D104" s="48">
        <v>236</v>
      </c>
      <c r="E104" s="48">
        <v>366</v>
      </c>
    </row>
    <row r="105" spans="1:5" x14ac:dyDescent="0.2">
      <c r="A105" s="38" t="s">
        <v>123</v>
      </c>
      <c r="B105" s="47">
        <f>$B$8-81</f>
        <v>1933</v>
      </c>
      <c r="C105" s="48">
        <v>435</v>
      </c>
      <c r="D105" s="48">
        <v>161</v>
      </c>
      <c r="E105" s="48">
        <v>274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401</v>
      </c>
      <c r="D106" s="48">
        <v>143</v>
      </c>
      <c r="E106" s="48">
        <v>258</v>
      </c>
    </row>
    <row r="107" spans="1:5" x14ac:dyDescent="0.2">
      <c r="A107" s="38" t="s">
        <v>124</v>
      </c>
      <c r="B107" s="47">
        <f>$B$8-83</f>
        <v>1931</v>
      </c>
      <c r="C107" s="48">
        <v>420</v>
      </c>
      <c r="D107" s="48">
        <v>150</v>
      </c>
      <c r="E107" s="48">
        <v>270</v>
      </c>
    </row>
    <row r="108" spans="1:5" x14ac:dyDescent="0.2">
      <c r="A108" s="38" t="s">
        <v>122</v>
      </c>
      <c r="B108" s="47">
        <f>$B$8-84</f>
        <v>1930</v>
      </c>
      <c r="C108" s="48">
        <v>379</v>
      </c>
      <c r="D108" s="48">
        <v>126</v>
      </c>
      <c r="E108" s="48">
        <v>253</v>
      </c>
    </row>
    <row r="109" spans="1:5" x14ac:dyDescent="0.2">
      <c r="A109" s="45" t="s">
        <v>36</v>
      </c>
      <c r="B109" s="50"/>
      <c r="C109" s="48">
        <f>SUM(C104:C108)</f>
        <v>2237</v>
      </c>
      <c r="D109" s="48">
        <f>SUM(D104:D108)</f>
        <v>816</v>
      </c>
      <c r="E109" s="48">
        <f>SUM(E104:E108)</f>
        <v>1421</v>
      </c>
    </row>
    <row r="110" spans="1:5" x14ac:dyDescent="0.2">
      <c r="A110" s="38" t="s">
        <v>113</v>
      </c>
      <c r="B110" s="47">
        <f>$B$8-85</f>
        <v>1929</v>
      </c>
      <c r="C110" s="48">
        <v>380</v>
      </c>
      <c r="D110" s="48">
        <v>129</v>
      </c>
      <c r="E110" s="48">
        <v>251</v>
      </c>
    </row>
    <row r="111" spans="1:5" x14ac:dyDescent="0.2">
      <c r="A111" s="38" t="s">
        <v>114</v>
      </c>
      <c r="B111" s="47">
        <f>$B$8-86</f>
        <v>1928</v>
      </c>
      <c r="C111" s="48">
        <v>342</v>
      </c>
      <c r="D111" s="48">
        <v>113</v>
      </c>
      <c r="E111" s="48">
        <v>229</v>
      </c>
    </row>
    <row r="112" spans="1:5" x14ac:dyDescent="0.2">
      <c r="A112" s="38" t="s">
        <v>115</v>
      </c>
      <c r="B112" s="47">
        <f>$B$8-87</f>
        <v>1927</v>
      </c>
      <c r="C112" s="48">
        <v>291</v>
      </c>
      <c r="D112" s="48">
        <v>89</v>
      </c>
      <c r="E112" s="48">
        <v>202</v>
      </c>
    </row>
    <row r="113" spans="1:5" x14ac:dyDescent="0.2">
      <c r="A113" s="38" t="s">
        <v>116</v>
      </c>
      <c r="B113" s="47">
        <f>$B$8-88</f>
        <v>1926</v>
      </c>
      <c r="C113" s="48">
        <v>256</v>
      </c>
      <c r="D113" s="48">
        <v>77</v>
      </c>
      <c r="E113" s="48">
        <v>179</v>
      </c>
    </row>
    <row r="114" spans="1:5" x14ac:dyDescent="0.2">
      <c r="A114" s="38" t="s">
        <v>117</v>
      </c>
      <c r="B114" s="47">
        <f>$B$8-89</f>
        <v>1925</v>
      </c>
      <c r="C114" s="48">
        <v>227</v>
      </c>
      <c r="D114" s="48">
        <v>67</v>
      </c>
      <c r="E114" s="48">
        <v>160</v>
      </c>
    </row>
    <row r="115" spans="1:5" x14ac:dyDescent="0.2">
      <c r="A115" s="45" t="s">
        <v>36</v>
      </c>
      <c r="B115" s="51"/>
      <c r="C115" s="48">
        <f>SUM(C110:C114)</f>
        <v>1496</v>
      </c>
      <c r="D115" s="48">
        <f>SUM(D110:D114)</f>
        <v>475</v>
      </c>
      <c r="E115" s="48">
        <f>SUM(E110:E114)</f>
        <v>1021</v>
      </c>
    </row>
    <row r="116" spans="1:5" x14ac:dyDescent="0.2">
      <c r="A116" s="38" t="s">
        <v>118</v>
      </c>
      <c r="B116" s="47">
        <f>$B$8-90</f>
        <v>1924</v>
      </c>
      <c r="C116" s="48">
        <v>736</v>
      </c>
      <c r="D116" s="48">
        <v>179</v>
      </c>
      <c r="E116" s="48">
        <v>557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77588</v>
      </c>
      <c r="D118" s="53">
        <v>37940</v>
      </c>
      <c r="E118" s="53">
        <v>39648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129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7">
        <v>2014</v>
      </c>
      <c r="C8" s="48">
        <v>1026</v>
      </c>
      <c r="D8" s="48">
        <v>516</v>
      </c>
      <c r="E8" s="48">
        <v>510</v>
      </c>
    </row>
    <row r="9" spans="1:8" ht="14.1" customHeight="1" x14ac:dyDescent="0.25">
      <c r="A9" s="36" t="s">
        <v>32</v>
      </c>
      <c r="B9" s="47">
        <f>$B$8-1</f>
        <v>2013</v>
      </c>
      <c r="C9" s="48">
        <v>981</v>
      </c>
      <c r="D9" s="48">
        <v>503</v>
      </c>
      <c r="E9" s="48">
        <v>478</v>
      </c>
    </row>
    <row r="10" spans="1:8" ht="14.1" customHeight="1" x14ac:dyDescent="0.25">
      <c r="A10" s="36" t="s">
        <v>33</v>
      </c>
      <c r="B10" s="47">
        <f>$B$8-2</f>
        <v>2012</v>
      </c>
      <c r="C10" s="48">
        <v>986</v>
      </c>
      <c r="D10" s="48">
        <v>526</v>
      </c>
      <c r="E10" s="48">
        <v>460</v>
      </c>
    </row>
    <row r="11" spans="1:8" ht="14.1" customHeight="1" x14ac:dyDescent="0.25">
      <c r="A11" s="36" t="s">
        <v>34</v>
      </c>
      <c r="B11" s="47">
        <f>$B$8-3</f>
        <v>2011</v>
      </c>
      <c r="C11" s="48">
        <v>990</v>
      </c>
      <c r="D11" s="48">
        <v>518</v>
      </c>
      <c r="E11" s="48">
        <v>472</v>
      </c>
      <c r="H11" s="23"/>
    </row>
    <row r="12" spans="1:8" ht="14.1" customHeight="1" x14ac:dyDescent="0.25">
      <c r="A12" s="36" t="s">
        <v>35</v>
      </c>
      <c r="B12" s="47">
        <f>$B$8-4</f>
        <v>2010</v>
      </c>
      <c r="C12" s="48">
        <v>1118</v>
      </c>
      <c r="D12" s="48">
        <v>548</v>
      </c>
      <c r="E12" s="48">
        <v>570</v>
      </c>
    </row>
    <row r="13" spans="1:8" ht="14.1" customHeight="1" x14ac:dyDescent="0.25">
      <c r="A13" s="43" t="s">
        <v>36</v>
      </c>
      <c r="B13" s="47"/>
      <c r="C13" s="48">
        <f>SUM(C8:C12)</f>
        <v>5101</v>
      </c>
      <c r="D13" s="48">
        <f>SUM(D8:D12)</f>
        <v>2611</v>
      </c>
      <c r="E13" s="48">
        <f>SUM(E8:E12)</f>
        <v>2490</v>
      </c>
    </row>
    <row r="14" spans="1:8" ht="14.1" customHeight="1" x14ac:dyDescent="0.25">
      <c r="A14" s="37" t="s">
        <v>37</v>
      </c>
      <c r="B14" s="47">
        <f>$B$8-5</f>
        <v>2009</v>
      </c>
      <c r="C14" s="48">
        <v>1083</v>
      </c>
      <c r="D14" s="48">
        <v>557</v>
      </c>
      <c r="E14" s="48">
        <v>526</v>
      </c>
    </row>
    <row r="15" spans="1:8" ht="14.1" customHeight="1" x14ac:dyDescent="0.25">
      <c r="A15" s="37" t="s">
        <v>38</v>
      </c>
      <c r="B15" s="47">
        <f>$B$8-6</f>
        <v>2008</v>
      </c>
      <c r="C15" s="48">
        <v>1085</v>
      </c>
      <c r="D15" s="48">
        <v>519</v>
      </c>
      <c r="E15" s="48">
        <v>566</v>
      </c>
    </row>
    <row r="16" spans="1:8" ht="14.1" customHeight="1" x14ac:dyDescent="0.25">
      <c r="A16" s="37" t="s">
        <v>39</v>
      </c>
      <c r="B16" s="47">
        <f>$B$8-7</f>
        <v>2007</v>
      </c>
      <c r="C16" s="48">
        <v>1118</v>
      </c>
      <c r="D16" s="48">
        <v>597</v>
      </c>
      <c r="E16" s="48">
        <v>521</v>
      </c>
    </row>
    <row r="17" spans="1:5" ht="14.1" customHeight="1" x14ac:dyDescent="0.25">
      <c r="A17" s="37" t="s">
        <v>40</v>
      </c>
      <c r="B17" s="47">
        <f>$B$8-8</f>
        <v>2006</v>
      </c>
      <c r="C17" s="48">
        <v>1104</v>
      </c>
      <c r="D17" s="48">
        <v>563</v>
      </c>
      <c r="E17" s="48">
        <v>541</v>
      </c>
    </row>
    <row r="18" spans="1:5" ht="14.1" customHeight="1" x14ac:dyDescent="0.25">
      <c r="A18" s="37" t="s">
        <v>41</v>
      </c>
      <c r="B18" s="47">
        <f>$B$8-9</f>
        <v>2005</v>
      </c>
      <c r="C18" s="48">
        <v>1127</v>
      </c>
      <c r="D18" s="48">
        <v>557</v>
      </c>
      <c r="E18" s="48">
        <v>570</v>
      </c>
    </row>
    <row r="19" spans="1:5" ht="14.1" customHeight="1" x14ac:dyDescent="0.25">
      <c r="A19" s="44" t="s">
        <v>36</v>
      </c>
      <c r="B19" s="49"/>
      <c r="C19" s="48">
        <f>SUM(C14:C18)</f>
        <v>5517</v>
      </c>
      <c r="D19" s="48">
        <f>SUM(D14:D18)</f>
        <v>2793</v>
      </c>
      <c r="E19" s="48">
        <f>SUM(E14:E18)</f>
        <v>2724</v>
      </c>
    </row>
    <row r="20" spans="1:5" ht="14.1" customHeight="1" x14ac:dyDescent="0.25">
      <c r="A20" s="37" t="s">
        <v>42</v>
      </c>
      <c r="B20" s="47">
        <f>$B$8-10</f>
        <v>2004</v>
      </c>
      <c r="C20" s="48">
        <v>1198</v>
      </c>
      <c r="D20" s="48">
        <v>608</v>
      </c>
      <c r="E20" s="48">
        <v>590</v>
      </c>
    </row>
    <row r="21" spans="1:5" ht="14.1" customHeight="1" x14ac:dyDescent="0.25">
      <c r="A21" s="37" t="s">
        <v>43</v>
      </c>
      <c r="B21" s="47">
        <f>$B$8-11</f>
        <v>2003</v>
      </c>
      <c r="C21" s="48">
        <v>1299</v>
      </c>
      <c r="D21" s="48">
        <v>658</v>
      </c>
      <c r="E21" s="48">
        <v>641</v>
      </c>
    </row>
    <row r="22" spans="1:5" ht="14.1" customHeight="1" x14ac:dyDescent="0.25">
      <c r="A22" s="37" t="s">
        <v>44</v>
      </c>
      <c r="B22" s="47">
        <f>$B$8-12</f>
        <v>2002</v>
      </c>
      <c r="C22" s="48">
        <v>1301</v>
      </c>
      <c r="D22" s="48">
        <v>652</v>
      </c>
      <c r="E22" s="48">
        <v>649</v>
      </c>
    </row>
    <row r="23" spans="1:5" ht="14.1" customHeight="1" x14ac:dyDescent="0.25">
      <c r="A23" s="37" t="s">
        <v>45</v>
      </c>
      <c r="B23" s="47">
        <f>$B$8-13</f>
        <v>2001</v>
      </c>
      <c r="C23" s="48">
        <v>1327</v>
      </c>
      <c r="D23" s="48">
        <v>686</v>
      </c>
      <c r="E23" s="48">
        <v>641</v>
      </c>
    </row>
    <row r="24" spans="1:5" ht="14.1" customHeight="1" x14ac:dyDescent="0.25">
      <c r="A24" s="37" t="s">
        <v>46</v>
      </c>
      <c r="B24" s="47">
        <f>$B$8-14</f>
        <v>2000</v>
      </c>
      <c r="C24" s="48">
        <v>1503</v>
      </c>
      <c r="D24" s="48">
        <v>764</v>
      </c>
      <c r="E24" s="48">
        <v>739</v>
      </c>
    </row>
    <row r="25" spans="1:5" ht="14.1" customHeight="1" x14ac:dyDescent="0.25">
      <c r="A25" s="44" t="s">
        <v>36</v>
      </c>
      <c r="B25" s="49"/>
      <c r="C25" s="48">
        <f>SUM(C20:C24)</f>
        <v>6628</v>
      </c>
      <c r="D25" s="48">
        <f>SUM(D20:D24)</f>
        <v>3368</v>
      </c>
      <c r="E25" s="48">
        <f>SUM(E20:E24)</f>
        <v>3260</v>
      </c>
    </row>
    <row r="26" spans="1:5" ht="14.1" customHeight="1" x14ac:dyDescent="0.25">
      <c r="A26" s="37" t="s">
        <v>47</v>
      </c>
      <c r="B26" s="47">
        <f>$B$8-15</f>
        <v>1999</v>
      </c>
      <c r="C26" s="48">
        <v>1492</v>
      </c>
      <c r="D26" s="48">
        <v>775</v>
      </c>
      <c r="E26" s="48">
        <v>717</v>
      </c>
    </row>
    <row r="27" spans="1:5" ht="14.1" customHeight="1" x14ac:dyDescent="0.25">
      <c r="A27" s="37" t="s">
        <v>48</v>
      </c>
      <c r="B27" s="47">
        <f>$B$8-16</f>
        <v>1998</v>
      </c>
      <c r="C27" s="48">
        <v>1585</v>
      </c>
      <c r="D27" s="48">
        <v>743</v>
      </c>
      <c r="E27" s="48">
        <v>842</v>
      </c>
    </row>
    <row r="28" spans="1:5" ht="14.1" customHeight="1" x14ac:dyDescent="0.25">
      <c r="A28" s="37" t="s">
        <v>49</v>
      </c>
      <c r="B28" s="47">
        <f>$B$8-17</f>
        <v>1997</v>
      </c>
      <c r="C28" s="48">
        <v>1697</v>
      </c>
      <c r="D28" s="48">
        <v>848</v>
      </c>
      <c r="E28" s="48">
        <v>849</v>
      </c>
    </row>
    <row r="29" spans="1:5" ht="14.1" customHeight="1" x14ac:dyDescent="0.25">
      <c r="A29" s="37" t="s">
        <v>50</v>
      </c>
      <c r="B29" s="47">
        <f>$B$8-18</f>
        <v>1996</v>
      </c>
      <c r="C29" s="48">
        <v>1693</v>
      </c>
      <c r="D29" s="48">
        <v>874</v>
      </c>
      <c r="E29" s="48">
        <v>819</v>
      </c>
    </row>
    <row r="30" spans="1:5" ht="14.1" customHeight="1" x14ac:dyDescent="0.25">
      <c r="A30" s="36" t="s">
        <v>51</v>
      </c>
      <c r="B30" s="47">
        <f>$B$8-19</f>
        <v>1995</v>
      </c>
      <c r="C30" s="48">
        <v>1597</v>
      </c>
      <c r="D30" s="48">
        <v>813</v>
      </c>
      <c r="E30" s="48">
        <v>784</v>
      </c>
    </row>
    <row r="31" spans="1:5" ht="14.1" customHeight="1" x14ac:dyDescent="0.25">
      <c r="A31" s="44" t="s">
        <v>36</v>
      </c>
      <c r="B31" s="49"/>
      <c r="C31" s="48">
        <f>SUM(C26:C30)</f>
        <v>8064</v>
      </c>
      <c r="D31" s="48">
        <f>SUM(D26:D30)</f>
        <v>4053</v>
      </c>
      <c r="E31" s="48">
        <f>SUM(E26:E30)</f>
        <v>4011</v>
      </c>
    </row>
    <row r="32" spans="1:5" ht="14.1" customHeight="1" x14ac:dyDescent="0.25">
      <c r="A32" s="37" t="s">
        <v>52</v>
      </c>
      <c r="B32" s="47">
        <f>$B$8-20</f>
        <v>1994</v>
      </c>
      <c r="C32" s="48">
        <v>1435</v>
      </c>
      <c r="D32" s="48">
        <v>746</v>
      </c>
      <c r="E32" s="48">
        <v>689</v>
      </c>
    </row>
    <row r="33" spans="1:5" ht="14.1" customHeight="1" x14ac:dyDescent="0.25">
      <c r="A33" s="37" t="s">
        <v>53</v>
      </c>
      <c r="B33" s="47">
        <f>$B$8-21</f>
        <v>1993</v>
      </c>
      <c r="C33" s="48">
        <v>1484</v>
      </c>
      <c r="D33" s="48">
        <v>800</v>
      </c>
      <c r="E33" s="48">
        <v>684</v>
      </c>
    </row>
    <row r="34" spans="1:5" ht="14.1" customHeight="1" x14ac:dyDescent="0.25">
      <c r="A34" s="37" t="s">
        <v>54</v>
      </c>
      <c r="B34" s="47">
        <f>$B$8-22</f>
        <v>1992</v>
      </c>
      <c r="C34" s="48">
        <v>1366</v>
      </c>
      <c r="D34" s="48">
        <v>704</v>
      </c>
      <c r="E34" s="48">
        <v>662</v>
      </c>
    </row>
    <row r="35" spans="1:5" ht="14.1" customHeight="1" x14ac:dyDescent="0.25">
      <c r="A35" s="37" t="s">
        <v>55</v>
      </c>
      <c r="B35" s="47">
        <f>$B$8-23</f>
        <v>1991</v>
      </c>
      <c r="C35" s="48">
        <v>1364</v>
      </c>
      <c r="D35" s="48">
        <v>727</v>
      </c>
      <c r="E35" s="48">
        <v>637</v>
      </c>
    </row>
    <row r="36" spans="1:5" ht="14.1" customHeight="1" x14ac:dyDescent="0.25">
      <c r="A36" s="37" t="s">
        <v>56</v>
      </c>
      <c r="B36" s="47">
        <f>$B$8-24</f>
        <v>1990</v>
      </c>
      <c r="C36" s="48">
        <v>1351</v>
      </c>
      <c r="D36" s="48">
        <v>705</v>
      </c>
      <c r="E36" s="48">
        <v>646</v>
      </c>
    </row>
    <row r="37" spans="1:5" ht="14.1" customHeight="1" x14ac:dyDescent="0.25">
      <c r="A37" s="44" t="s">
        <v>36</v>
      </c>
      <c r="B37" s="49"/>
      <c r="C37" s="48">
        <f>SUM(C32:C36)</f>
        <v>7000</v>
      </c>
      <c r="D37" s="48">
        <f>SUM(D32:D36)</f>
        <v>3682</v>
      </c>
      <c r="E37" s="48">
        <f>SUM(E32:E36)</f>
        <v>3318</v>
      </c>
    </row>
    <row r="38" spans="1:5" ht="14.1" customHeight="1" x14ac:dyDescent="0.25">
      <c r="A38" s="37" t="s">
        <v>57</v>
      </c>
      <c r="B38" s="47">
        <f>$B$8-25</f>
        <v>1989</v>
      </c>
      <c r="C38" s="48">
        <v>1303</v>
      </c>
      <c r="D38" s="48">
        <v>726</v>
      </c>
      <c r="E38" s="48">
        <v>577</v>
      </c>
    </row>
    <row r="39" spans="1:5" ht="14.1" customHeight="1" x14ac:dyDescent="0.25">
      <c r="A39" s="37" t="s">
        <v>58</v>
      </c>
      <c r="B39" s="47">
        <f>$B$8-26</f>
        <v>1988</v>
      </c>
      <c r="C39" s="48">
        <v>1353</v>
      </c>
      <c r="D39" s="48">
        <v>687</v>
      </c>
      <c r="E39" s="48">
        <v>666</v>
      </c>
    </row>
    <row r="40" spans="1:5" ht="14.1" customHeight="1" x14ac:dyDescent="0.25">
      <c r="A40" s="37" t="s">
        <v>59</v>
      </c>
      <c r="B40" s="47">
        <f>$B$8-27</f>
        <v>1987</v>
      </c>
      <c r="C40" s="48">
        <v>1326</v>
      </c>
      <c r="D40" s="48">
        <v>685</v>
      </c>
      <c r="E40" s="48">
        <v>641</v>
      </c>
    </row>
    <row r="41" spans="1:5" ht="14.1" customHeight="1" x14ac:dyDescent="0.25">
      <c r="A41" s="37" t="s">
        <v>60</v>
      </c>
      <c r="B41" s="47">
        <f>$B$8-28</f>
        <v>1986</v>
      </c>
      <c r="C41" s="48">
        <v>1257</v>
      </c>
      <c r="D41" s="48">
        <v>660</v>
      </c>
      <c r="E41" s="48">
        <v>597</v>
      </c>
    </row>
    <row r="42" spans="1:5" ht="14.1" customHeight="1" x14ac:dyDescent="0.25">
      <c r="A42" s="37" t="s">
        <v>61</v>
      </c>
      <c r="B42" s="47">
        <f>$B$8-29</f>
        <v>1985</v>
      </c>
      <c r="C42" s="48">
        <v>1173</v>
      </c>
      <c r="D42" s="48">
        <v>630</v>
      </c>
      <c r="E42" s="48">
        <v>543</v>
      </c>
    </row>
    <row r="43" spans="1:5" ht="14.1" customHeight="1" x14ac:dyDescent="0.25">
      <c r="A43" s="44" t="s">
        <v>36</v>
      </c>
      <c r="B43" s="49"/>
      <c r="C43" s="48">
        <f>SUM(C38:C42)</f>
        <v>6412</v>
      </c>
      <c r="D43" s="48">
        <f>SUM(D38:D42)</f>
        <v>3388</v>
      </c>
      <c r="E43" s="48">
        <f>SUM(E38:E42)</f>
        <v>3024</v>
      </c>
    </row>
    <row r="44" spans="1:5" ht="14.1" customHeight="1" x14ac:dyDescent="0.25">
      <c r="A44" s="37" t="s">
        <v>62</v>
      </c>
      <c r="B44" s="47">
        <f>$B$8-30</f>
        <v>1984</v>
      </c>
      <c r="C44" s="48">
        <v>1223</v>
      </c>
      <c r="D44" s="48">
        <v>587</v>
      </c>
      <c r="E44" s="48">
        <v>636</v>
      </c>
    </row>
    <row r="45" spans="1:5" ht="14.1" customHeight="1" x14ac:dyDescent="0.25">
      <c r="A45" s="37" t="s">
        <v>63</v>
      </c>
      <c r="B45" s="47">
        <f>$B$8-31</f>
        <v>1983</v>
      </c>
      <c r="C45" s="48">
        <v>1263</v>
      </c>
      <c r="D45" s="48">
        <v>687</v>
      </c>
      <c r="E45" s="48">
        <v>576</v>
      </c>
    </row>
    <row r="46" spans="1:5" ht="14.1" customHeight="1" x14ac:dyDescent="0.25">
      <c r="A46" s="37" t="s">
        <v>64</v>
      </c>
      <c r="B46" s="47">
        <f>$B$8-32</f>
        <v>1982</v>
      </c>
      <c r="C46" s="48">
        <v>1302</v>
      </c>
      <c r="D46" s="48">
        <v>659</v>
      </c>
      <c r="E46" s="48">
        <v>643</v>
      </c>
    </row>
    <row r="47" spans="1:5" ht="14.1" customHeight="1" x14ac:dyDescent="0.25">
      <c r="A47" s="37" t="s">
        <v>65</v>
      </c>
      <c r="B47" s="47">
        <f>$B$8-33</f>
        <v>1981</v>
      </c>
      <c r="C47" s="48">
        <v>1287</v>
      </c>
      <c r="D47" s="48">
        <v>630</v>
      </c>
      <c r="E47" s="48">
        <v>657</v>
      </c>
    </row>
    <row r="48" spans="1:5" ht="14.1" customHeight="1" x14ac:dyDescent="0.2">
      <c r="A48" s="37" t="s">
        <v>66</v>
      </c>
      <c r="B48" s="47">
        <f>$B$8-34</f>
        <v>1980</v>
      </c>
      <c r="C48" s="48">
        <v>1295</v>
      </c>
      <c r="D48" s="48">
        <v>618</v>
      </c>
      <c r="E48" s="48">
        <v>677</v>
      </c>
    </row>
    <row r="49" spans="1:5" ht="14.1" customHeight="1" x14ac:dyDescent="0.2">
      <c r="A49" s="44" t="s">
        <v>36</v>
      </c>
      <c r="B49" s="49"/>
      <c r="C49" s="48">
        <f>SUM(C44:C48)</f>
        <v>6370</v>
      </c>
      <c r="D49" s="48">
        <f>SUM(D44:D48)</f>
        <v>3181</v>
      </c>
      <c r="E49" s="48">
        <f>SUM(E44:E48)</f>
        <v>3189</v>
      </c>
    </row>
    <row r="50" spans="1:5" ht="14.1" customHeight="1" x14ac:dyDescent="0.2">
      <c r="A50" s="37" t="s">
        <v>67</v>
      </c>
      <c r="B50" s="47">
        <f>$B$8-35</f>
        <v>1979</v>
      </c>
      <c r="C50" s="48">
        <v>1248</v>
      </c>
      <c r="D50" s="48">
        <v>612</v>
      </c>
      <c r="E50" s="48">
        <v>636</v>
      </c>
    </row>
    <row r="51" spans="1:5" ht="14.1" customHeight="1" x14ac:dyDescent="0.2">
      <c r="A51" s="37" t="s">
        <v>68</v>
      </c>
      <c r="B51" s="47">
        <f>$B$8-36</f>
        <v>1978</v>
      </c>
      <c r="C51" s="48">
        <v>1297</v>
      </c>
      <c r="D51" s="48">
        <v>653</v>
      </c>
      <c r="E51" s="48">
        <v>644</v>
      </c>
    </row>
    <row r="52" spans="1:5" ht="14.1" customHeight="1" x14ac:dyDescent="0.2">
      <c r="A52" s="37" t="s">
        <v>69</v>
      </c>
      <c r="B52" s="47">
        <f>$B$8-37</f>
        <v>1977</v>
      </c>
      <c r="C52" s="48">
        <v>1312</v>
      </c>
      <c r="D52" s="48">
        <v>652</v>
      </c>
      <c r="E52" s="48">
        <v>660</v>
      </c>
    </row>
    <row r="53" spans="1:5" ht="14.1" customHeight="1" x14ac:dyDescent="0.2">
      <c r="A53" s="37" t="s">
        <v>70</v>
      </c>
      <c r="B53" s="47">
        <f>$B$8-38</f>
        <v>1976</v>
      </c>
      <c r="C53" s="48">
        <v>1372</v>
      </c>
      <c r="D53" s="48">
        <v>686</v>
      </c>
      <c r="E53" s="48">
        <v>686</v>
      </c>
    </row>
    <row r="54" spans="1:5" ht="14.1" customHeight="1" x14ac:dyDescent="0.2">
      <c r="A54" s="36" t="s">
        <v>71</v>
      </c>
      <c r="B54" s="47">
        <f>$B$8-39</f>
        <v>1975</v>
      </c>
      <c r="C54" s="48">
        <v>1303</v>
      </c>
      <c r="D54" s="48">
        <v>649</v>
      </c>
      <c r="E54" s="48">
        <v>654</v>
      </c>
    </row>
    <row r="55" spans="1:5" ht="14.1" customHeight="1" x14ac:dyDescent="0.2">
      <c r="A55" s="43" t="s">
        <v>36</v>
      </c>
      <c r="B55" s="49"/>
      <c r="C55" s="48">
        <f>SUM(C50:C54)</f>
        <v>6532</v>
      </c>
      <c r="D55" s="48">
        <f>SUM(D50:D54)</f>
        <v>3252</v>
      </c>
      <c r="E55" s="48">
        <f>SUM(E50:E54)</f>
        <v>3280</v>
      </c>
    </row>
    <row r="56" spans="1:5" ht="14.1" customHeight="1" x14ac:dyDescent="0.2">
      <c r="A56" s="36" t="s">
        <v>72</v>
      </c>
      <c r="B56" s="47">
        <f>$B$8-40</f>
        <v>1974</v>
      </c>
      <c r="C56" s="48">
        <v>1342</v>
      </c>
      <c r="D56" s="48">
        <v>686</v>
      </c>
      <c r="E56" s="48">
        <v>656</v>
      </c>
    </row>
    <row r="57" spans="1:5" ht="14.1" customHeight="1" x14ac:dyDescent="0.2">
      <c r="A57" s="36" t="s">
        <v>73</v>
      </c>
      <c r="B57" s="47">
        <f>$B$8-41</f>
        <v>1973</v>
      </c>
      <c r="C57" s="48">
        <v>1462</v>
      </c>
      <c r="D57" s="48">
        <v>758</v>
      </c>
      <c r="E57" s="48">
        <v>704</v>
      </c>
    </row>
    <row r="58" spans="1:5" ht="14.1" customHeight="1" x14ac:dyDescent="0.2">
      <c r="A58" s="36" t="s">
        <v>74</v>
      </c>
      <c r="B58" s="47">
        <f>$B$8-42</f>
        <v>1972</v>
      </c>
      <c r="C58" s="48">
        <v>1581</v>
      </c>
      <c r="D58" s="48">
        <v>794</v>
      </c>
      <c r="E58" s="48">
        <v>787</v>
      </c>
    </row>
    <row r="59" spans="1:5" ht="14.1" customHeight="1" x14ac:dyDescent="0.2">
      <c r="A59" s="36" t="s">
        <v>75</v>
      </c>
      <c r="B59" s="47">
        <f>$B$8-43</f>
        <v>1971</v>
      </c>
      <c r="C59" s="48">
        <v>1790</v>
      </c>
      <c r="D59" s="48">
        <v>925</v>
      </c>
      <c r="E59" s="48">
        <v>865</v>
      </c>
    </row>
    <row r="60" spans="1:5" ht="14.1" customHeight="1" x14ac:dyDescent="0.2">
      <c r="A60" s="36" t="s">
        <v>76</v>
      </c>
      <c r="B60" s="47">
        <f>$B$8-44</f>
        <v>1970</v>
      </c>
      <c r="C60" s="48">
        <v>1961</v>
      </c>
      <c r="D60" s="48">
        <v>962</v>
      </c>
      <c r="E60" s="48">
        <v>999</v>
      </c>
    </row>
    <row r="61" spans="1:5" ht="14.1" customHeight="1" x14ac:dyDescent="0.2">
      <c r="A61" s="44" t="s">
        <v>36</v>
      </c>
      <c r="B61" s="49"/>
      <c r="C61" s="48">
        <f>SUM(C56:C60)</f>
        <v>8136</v>
      </c>
      <c r="D61" s="48">
        <f>SUM(D56:D60)</f>
        <v>4125</v>
      </c>
      <c r="E61" s="48">
        <f>SUM(E56:E60)</f>
        <v>4011</v>
      </c>
    </row>
    <row r="62" spans="1:5" ht="14.1" customHeight="1" x14ac:dyDescent="0.2">
      <c r="A62" s="37" t="s">
        <v>77</v>
      </c>
      <c r="B62" s="47">
        <f>$B$8-45</f>
        <v>1969</v>
      </c>
      <c r="C62" s="48">
        <v>2187</v>
      </c>
      <c r="D62" s="48">
        <v>1082</v>
      </c>
      <c r="E62" s="48">
        <v>1105</v>
      </c>
    </row>
    <row r="63" spans="1:5" ht="14.1" customHeight="1" x14ac:dyDescent="0.2">
      <c r="A63" s="37" t="s">
        <v>78</v>
      </c>
      <c r="B63" s="47">
        <f>$B$8-46</f>
        <v>1968</v>
      </c>
      <c r="C63" s="48">
        <v>2231</v>
      </c>
      <c r="D63" s="48">
        <v>1117</v>
      </c>
      <c r="E63" s="48">
        <v>1114</v>
      </c>
    </row>
    <row r="64" spans="1:5" ht="14.1" customHeight="1" x14ac:dyDescent="0.2">
      <c r="A64" s="37" t="s">
        <v>79</v>
      </c>
      <c r="B64" s="47">
        <f>$B$8-47</f>
        <v>1967</v>
      </c>
      <c r="C64" s="48">
        <v>2282</v>
      </c>
      <c r="D64" s="48">
        <v>1139</v>
      </c>
      <c r="E64" s="48">
        <v>1143</v>
      </c>
    </row>
    <row r="65" spans="1:5" ht="14.1" customHeight="1" x14ac:dyDescent="0.2">
      <c r="A65" s="37" t="s">
        <v>80</v>
      </c>
      <c r="B65" s="47">
        <f>$B$8-48</f>
        <v>1966</v>
      </c>
      <c r="C65" s="48">
        <v>2306</v>
      </c>
      <c r="D65" s="48">
        <v>1152</v>
      </c>
      <c r="E65" s="48">
        <v>1154</v>
      </c>
    </row>
    <row r="66" spans="1:5" ht="14.1" customHeight="1" x14ac:dyDescent="0.2">
      <c r="A66" s="37" t="s">
        <v>81</v>
      </c>
      <c r="B66" s="47">
        <f>$B$8-49</f>
        <v>1965</v>
      </c>
      <c r="C66" s="48">
        <v>2299</v>
      </c>
      <c r="D66" s="48">
        <v>1143</v>
      </c>
      <c r="E66" s="48">
        <v>1156</v>
      </c>
    </row>
    <row r="67" spans="1:5" ht="14.1" customHeight="1" x14ac:dyDescent="0.2">
      <c r="A67" s="44" t="s">
        <v>36</v>
      </c>
      <c r="B67" s="49"/>
      <c r="C67" s="48">
        <f>SUM(C62:C66)</f>
        <v>11305</v>
      </c>
      <c r="D67" s="48">
        <f>SUM(D62:D66)</f>
        <v>5633</v>
      </c>
      <c r="E67" s="48">
        <f>SUM(E62:E66)</f>
        <v>5672</v>
      </c>
    </row>
    <row r="68" spans="1:5" ht="14.1" customHeight="1" x14ac:dyDescent="0.2">
      <c r="A68" s="37" t="s">
        <v>82</v>
      </c>
      <c r="B68" s="47">
        <f>$B$8-50</f>
        <v>1964</v>
      </c>
      <c r="C68" s="48">
        <v>2341</v>
      </c>
      <c r="D68" s="48">
        <v>1173</v>
      </c>
      <c r="E68" s="48">
        <v>1168</v>
      </c>
    </row>
    <row r="69" spans="1:5" ht="14.1" customHeight="1" x14ac:dyDescent="0.2">
      <c r="A69" s="37" t="s">
        <v>83</v>
      </c>
      <c r="B69" s="47">
        <f>$B$8-51</f>
        <v>1963</v>
      </c>
      <c r="C69" s="48">
        <v>2351</v>
      </c>
      <c r="D69" s="48">
        <v>1194</v>
      </c>
      <c r="E69" s="48">
        <v>1157</v>
      </c>
    </row>
    <row r="70" spans="1:5" ht="14.1" customHeight="1" x14ac:dyDescent="0.2">
      <c r="A70" s="37" t="s">
        <v>84</v>
      </c>
      <c r="B70" s="47">
        <f>$B$8-52</f>
        <v>1962</v>
      </c>
      <c r="C70" s="48">
        <v>2238</v>
      </c>
      <c r="D70" s="48">
        <v>1093</v>
      </c>
      <c r="E70" s="48">
        <v>1145</v>
      </c>
    </row>
    <row r="71" spans="1:5" ht="14.1" customHeight="1" x14ac:dyDescent="0.2">
      <c r="A71" s="37" t="s">
        <v>85</v>
      </c>
      <c r="B71" s="47">
        <f>$B$8-53</f>
        <v>1961</v>
      </c>
      <c r="C71" s="48">
        <v>2169</v>
      </c>
      <c r="D71" s="48">
        <v>1088</v>
      </c>
      <c r="E71" s="48">
        <v>1081</v>
      </c>
    </row>
    <row r="72" spans="1:5" ht="14.1" customHeight="1" x14ac:dyDescent="0.2">
      <c r="A72" s="37" t="s">
        <v>86</v>
      </c>
      <c r="B72" s="47">
        <f>$B$8-54</f>
        <v>1960</v>
      </c>
      <c r="C72" s="48">
        <v>2101</v>
      </c>
      <c r="D72" s="48">
        <v>1034</v>
      </c>
      <c r="E72" s="48">
        <v>1067</v>
      </c>
    </row>
    <row r="73" spans="1:5" ht="14.1" customHeight="1" x14ac:dyDescent="0.2">
      <c r="A73" s="44" t="s">
        <v>36</v>
      </c>
      <c r="B73" s="49"/>
      <c r="C73" s="48">
        <f>SUM(C68:C72)</f>
        <v>11200</v>
      </c>
      <c r="D73" s="48">
        <f>SUM(D68:D72)</f>
        <v>5582</v>
      </c>
      <c r="E73" s="48">
        <f>SUM(E68:E72)</f>
        <v>5618</v>
      </c>
    </row>
    <row r="74" spans="1:5" ht="14.1" customHeight="1" x14ac:dyDescent="0.2">
      <c r="A74" s="37" t="s">
        <v>87</v>
      </c>
      <c r="B74" s="47">
        <f>$B$8-55</f>
        <v>1959</v>
      </c>
      <c r="C74" s="48">
        <v>2117</v>
      </c>
      <c r="D74" s="48">
        <v>1030</v>
      </c>
      <c r="E74" s="48">
        <v>1087</v>
      </c>
    </row>
    <row r="75" spans="1:5" ht="14.1" customHeight="1" x14ac:dyDescent="0.2">
      <c r="A75" s="37" t="s">
        <v>88</v>
      </c>
      <c r="B75" s="47">
        <f>$B$8-56</f>
        <v>1958</v>
      </c>
      <c r="C75" s="48">
        <v>2002</v>
      </c>
      <c r="D75" s="48">
        <v>989</v>
      </c>
      <c r="E75" s="48">
        <v>1013</v>
      </c>
    </row>
    <row r="76" spans="1:5" ht="13.35" customHeight="1" x14ac:dyDescent="0.2">
      <c r="A76" s="37" t="s">
        <v>89</v>
      </c>
      <c r="B76" s="47">
        <f>$B$8-57</f>
        <v>1957</v>
      </c>
      <c r="C76" s="48">
        <v>1917</v>
      </c>
      <c r="D76" s="48">
        <v>940</v>
      </c>
      <c r="E76" s="48">
        <v>977</v>
      </c>
    </row>
    <row r="77" spans="1:5" ht="14.1" customHeight="1" x14ac:dyDescent="0.2">
      <c r="A77" s="36" t="s">
        <v>90</v>
      </c>
      <c r="B77" s="47">
        <f>$B$8-58</f>
        <v>1956</v>
      </c>
      <c r="C77" s="48">
        <v>1809</v>
      </c>
      <c r="D77" s="48">
        <v>892</v>
      </c>
      <c r="E77" s="48">
        <v>917</v>
      </c>
    </row>
    <row r="78" spans="1:5" x14ac:dyDescent="0.2">
      <c r="A78" s="37" t="s">
        <v>91</v>
      </c>
      <c r="B78" s="47">
        <f>$B$8-59</f>
        <v>1955</v>
      </c>
      <c r="C78" s="48">
        <v>1831</v>
      </c>
      <c r="D78" s="48">
        <v>907</v>
      </c>
      <c r="E78" s="48">
        <v>924</v>
      </c>
    </row>
    <row r="79" spans="1:5" x14ac:dyDescent="0.2">
      <c r="A79" s="44" t="s">
        <v>36</v>
      </c>
      <c r="B79" s="49"/>
      <c r="C79" s="48">
        <f>SUM(C74:C78)</f>
        <v>9676</v>
      </c>
      <c r="D79" s="48">
        <f>SUM(D74:D78)</f>
        <v>4758</v>
      </c>
      <c r="E79" s="48">
        <f>SUM(E74:E78)</f>
        <v>4918</v>
      </c>
    </row>
    <row r="80" spans="1:5" x14ac:dyDescent="0.2">
      <c r="A80" s="37" t="s">
        <v>92</v>
      </c>
      <c r="B80" s="47">
        <f>$B$8-60</f>
        <v>1954</v>
      </c>
      <c r="C80" s="48">
        <v>1848</v>
      </c>
      <c r="D80" s="48">
        <v>883</v>
      </c>
      <c r="E80" s="48">
        <v>965</v>
      </c>
    </row>
    <row r="81" spans="1:5" x14ac:dyDescent="0.2">
      <c r="A81" s="37" t="s">
        <v>93</v>
      </c>
      <c r="B81" s="47">
        <f>$B$8-61</f>
        <v>1953</v>
      </c>
      <c r="C81" s="48">
        <v>1762</v>
      </c>
      <c r="D81" s="48">
        <v>886</v>
      </c>
      <c r="E81" s="48">
        <v>876</v>
      </c>
    </row>
    <row r="82" spans="1:5" x14ac:dyDescent="0.2">
      <c r="A82" s="37" t="s">
        <v>94</v>
      </c>
      <c r="B82" s="47">
        <f>$B$8-62</f>
        <v>1952</v>
      </c>
      <c r="C82" s="48">
        <v>1833</v>
      </c>
      <c r="D82" s="48">
        <v>916</v>
      </c>
      <c r="E82" s="48">
        <v>917</v>
      </c>
    </row>
    <row r="83" spans="1:5" x14ac:dyDescent="0.2">
      <c r="A83" s="37" t="s">
        <v>95</v>
      </c>
      <c r="B83" s="47">
        <f>$B$8-63</f>
        <v>1951</v>
      </c>
      <c r="C83" s="48">
        <v>1806</v>
      </c>
      <c r="D83" s="48">
        <v>881</v>
      </c>
      <c r="E83" s="48">
        <v>925</v>
      </c>
    </row>
    <row r="84" spans="1:5" x14ac:dyDescent="0.2">
      <c r="A84" s="37" t="s">
        <v>96</v>
      </c>
      <c r="B84" s="47">
        <f>$B$8-64</f>
        <v>1950</v>
      </c>
      <c r="C84" s="48">
        <v>1777</v>
      </c>
      <c r="D84" s="48">
        <v>892</v>
      </c>
      <c r="E84" s="48">
        <v>885</v>
      </c>
    </row>
    <row r="85" spans="1:5" x14ac:dyDescent="0.2">
      <c r="A85" s="44" t="s">
        <v>36</v>
      </c>
      <c r="B85" s="49"/>
      <c r="C85" s="48">
        <f>SUM(C80:C84)</f>
        <v>9026</v>
      </c>
      <c r="D85" s="48">
        <f>SUM(D80:D84)</f>
        <v>4458</v>
      </c>
      <c r="E85" s="48">
        <f>SUM(E80:E84)</f>
        <v>4568</v>
      </c>
    </row>
    <row r="86" spans="1:5" x14ac:dyDescent="0.2">
      <c r="A86" s="37" t="s">
        <v>97</v>
      </c>
      <c r="B86" s="47">
        <f>$B$8-65</f>
        <v>1949</v>
      </c>
      <c r="C86" s="48">
        <v>1853</v>
      </c>
      <c r="D86" s="48">
        <v>919</v>
      </c>
      <c r="E86" s="48">
        <v>934</v>
      </c>
    </row>
    <row r="87" spans="1:5" x14ac:dyDescent="0.2">
      <c r="A87" s="37" t="s">
        <v>98</v>
      </c>
      <c r="B87" s="47">
        <f>$B$8-66</f>
        <v>1948</v>
      </c>
      <c r="C87" s="48">
        <v>1742</v>
      </c>
      <c r="D87" s="48">
        <v>859</v>
      </c>
      <c r="E87" s="48">
        <v>883</v>
      </c>
    </row>
    <row r="88" spans="1:5" x14ac:dyDescent="0.2">
      <c r="A88" s="37" t="s">
        <v>99</v>
      </c>
      <c r="B88" s="47">
        <f>$B$8-67</f>
        <v>1947</v>
      </c>
      <c r="C88" s="48">
        <v>1508</v>
      </c>
      <c r="D88" s="48">
        <v>727</v>
      </c>
      <c r="E88" s="48">
        <v>781</v>
      </c>
    </row>
    <row r="89" spans="1:5" x14ac:dyDescent="0.2">
      <c r="A89" s="37" t="s">
        <v>100</v>
      </c>
      <c r="B89" s="47">
        <f>$B$8-68</f>
        <v>1946</v>
      </c>
      <c r="C89" s="48">
        <v>1525</v>
      </c>
      <c r="D89" s="48">
        <v>747</v>
      </c>
      <c r="E89" s="48">
        <v>778</v>
      </c>
    </row>
    <row r="90" spans="1:5" x14ac:dyDescent="0.2">
      <c r="A90" s="37" t="s">
        <v>101</v>
      </c>
      <c r="B90" s="47">
        <f>$B$8-69</f>
        <v>1945</v>
      </c>
      <c r="C90" s="48">
        <v>1155</v>
      </c>
      <c r="D90" s="48">
        <v>591</v>
      </c>
      <c r="E90" s="48">
        <v>564</v>
      </c>
    </row>
    <row r="91" spans="1:5" x14ac:dyDescent="0.2">
      <c r="A91" s="44" t="s">
        <v>36</v>
      </c>
      <c r="B91" s="49"/>
      <c r="C91" s="48">
        <f>SUM(C86:C90)</f>
        <v>7783</v>
      </c>
      <c r="D91" s="48">
        <f>SUM(D86:D90)</f>
        <v>3843</v>
      </c>
      <c r="E91" s="48">
        <f>SUM(E86:E90)</f>
        <v>3940</v>
      </c>
    </row>
    <row r="92" spans="1:5" x14ac:dyDescent="0.2">
      <c r="A92" s="37" t="s">
        <v>102</v>
      </c>
      <c r="B92" s="47">
        <f>$B$8-70</f>
        <v>1944</v>
      </c>
      <c r="C92" s="48">
        <v>1554</v>
      </c>
      <c r="D92" s="48">
        <v>778</v>
      </c>
      <c r="E92" s="48">
        <v>776</v>
      </c>
    </row>
    <row r="93" spans="1:5" x14ac:dyDescent="0.2">
      <c r="A93" s="37" t="s">
        <v>103</v>
      </c>
      <c r="B93" s="47">
        <f>$B$8-71</f>
        <v>1943</v>
      </c>
      <c r="C93" s="48">
        <v>1607</v>
      </c>
      <c r="D93" s="48">
        <v>789</v>
      </c>
      <c r="E93" s="48">
        <v>818</v>
      </c>
    </row>
    <row r="94" spans="1:5" x14ac:dyDescent="0.2">
      <c r="A94" s="37" t="s">
        <v>104</v>
      </c>
      <c r="B94" s="47">
        <f>$B$8-72</f>
        <v>1942</v>
      </c>
      <c r="C94" s="48">
        <v>1514</v>
      </c>
      <c r="D94" s="48">
        <v>728</v>
      </c>
      <c r="E94" s="48">
        <v>786</v>
      </c>
    </row>
    <row r="95" spans="1:5" x14ac:dyDescent="0.2">
      <c r="A95" s="37" t="s">
        <v>105</v>
      </c>
      <c r="B95" s="47">
        <f>$B$8-73</f>
        <v>1941</v>
      </c>
      <c r="C95" s="48">
        <v>1785</v>
      </c>
      <c r="D95" s="48">
        <v>837</v>
      </c>
      <c r="E95" s="48">
        <v>948</v>
      </c>
    </row>
    <row r="96" spans="1:5" x14ac:dyDescent="0.2">
      <c r="A96" s="37" t="s">
        <v>106</v>
      </c>
      <c r="B96" s="47">
        <f>$B$8-74</f>
        <v>1940</v>
      </c>
      <c r="C96" s="48">
        <v>1881</v>
      </c>
      <c r="D96" s="48">
        <v>884</v>
      </c>
      <c r="E96" s="48">
        <v>997</v>
      </c>
    </row>
    <row r="97" spans="1:5" x14ac:dyDescent="0.2">
      <c r="A97" s="44" t="s">
        <v>36</v>
      </c>
      <c r="B97" s="49"/>
      <c r="C97" s="48">
        <f>SUM(C92:C96)</f>
        <v>8341</v>
      </c>
      <c r="D97" s="48">
        <f>SUM(D92:D96)</f>
        <v>4016</v>
      </c>
      <c r="E97" s="48">
        <f>SUM(E92:E96)</f>
        <v>4325</v>
      </c>
    </row>
    <row r="98" spans="1:5" x14ac:dyDescent="0.2">
      <c r="A98" s="37" t="s">
        <v>107</v>
      </c>
      <c r="B98" s="47">
        <f>$B$8-75</f>
        <v>1939</v>
      </c>
      <c r="C98" s="48">
        <v>1939</v>
      </c>
      <c r="D98" s="48">
        <v>943</v>
      </c>
      <c r="E98" s="48">
        <v>996</v>
      </c>
    </row>
    <row r="99" spans="1:5" x14ac:dyDescent="0.2">
      <c r="A99" s="37" t="s">
        <v>108</v>
      </c>
      <c r="B99" s="47">
        <f>$B$8-76</f>
        <v>1938</v>
      </c>
      <c r="C99" s="48">
        <v>1628</v>
      </c>
      <c r="D99" s="48">
        <v>751</v>
      </c>
      <c r="E99" s="48">
        <v>877</v>
      </c>
    </row>
    <row r="100" spans="1:5" x14ac:dyDescent="0.2">
      <c r="A100" s="37" t="s">
        <v>109</v>
      </c>
      <c r="B100" s="47">
        <f>$B$8-77</f>
        <v>1937</v>
      </c>
      <c r="C100" s="48">
        <v>1497</v>
      </c>
      <c r="D100" s="48">
        <v>719</v>
      </c>
      <c r="E100" s="48">
        <v>778</v>
      </c>
    </row>
    <row r="101" spans="1:5" x14ac:dyDescent="0.2">
      <c r="A101" s="37" t="s">
        <v>110</v>
      </c>
      <c r="B101" s="47">
        <f>$B$8-78</f>
        <v>1936</v>
      </c>
      <c r="C101" s="48">
        <v>1419</v>
      </c>
      <c r="D101" s="48">
        <v>628</v>
      </c>
      <c r="E101" s="48">
        <v>791</v>
      </c>
    </row>
    <row r="102" spans="1:5" x14ac:dyDescent="0.2">
      <c r="A102" s="38" t="s">
        <v>111</v>
      </c>
      <c r="B102" s="47">
        <f>$B$8-79</f>
        <v>1935</v>
      </c>
      <c r="C102" s="48">
        <v>1220</v>
      </c>
      <c r="D102" s="48">
        <v>523</v>
      </c>
      <c r="E102" s="48">
        <v>697</v>
      </c>
    </row>
    <row r="103" spans="1:5" x14ac:dyDescent="0.2">
      <c r="A103" s="45" t="s">
        <v>36</v>
      </c>
      <c r="B103" s="50"/>
      <c r="C103" s="48">
        <f>SUM(C98:C102)</f>
        <v>7703</v>
      </c>
      <c r="D103" s="48">
        <f>SUM(D98:D102)</f>
        <v>3564</v>
      </c>
      <c r="E103" s="48">
        <f>SUM(E98:E102)</f>
        <v>4139</v>
      </c>
    </row>
    <row r="104" spans="1:5" x14ac:dyDescent="0.2">
      <c r="A104" s="38" t="s">
        <v>112</v>
      </c>
      <c r="B104" s="47">
        <f>$B$8-80</f>
        <v>1934</v>
      </c>
      <c r="C104" s="48">
        <v>1185</v>
      </c>
      <c r="D104" s="48">
        <v>517</v>
      </c>
      <c r="E104" s="48">
        <v>668</v>
      </c>
    </row>
    <row r="105" spans="1:5" x14ac:dyDescent="0.2">
      <c r="A105" s="38" t="s">
        <v>123</v>
      </c>
      <c r="B105" s="47">
        <f>$B$8-81</f>
        <v>1933</v>
      </c>
      <c r="C105" s="48">
        <v>819</v>
      </c>
      <c r="D105" s="48">
        <v>342</v>
      </c>
      <c r="E105" s="48">
        <v>477</v>
      </c>
    </row>
    <row r="106" spans="1:5" s="24" customFormat="1" x14ac:dyDescent="0.2">
      <c r="A106" s="38" t="s">
        <v>121</v>
      </c>
      <c r="B106" s="47">
        <f>$B$8-82</f>
        <v>1932</v>
      </c>
      <c r="C106" s="48">
        <v>756</v>
      </c>
      <c r="D106" s="48">
        <v>293</v>
      </c>
      <c r="E106" s="48">
        <v>463</v>
      </c>
    </row>
    <row r="107" spans="1:5" x14ac:dyDescent="0.2">
      <c r="A107" s="38" t="s">
        <v>124</v>
      </c>
      <c r="B107" s="47">
        <f>$B$8-83</f>
        <v>1931</v>
      </c>
      <c r="C107" s="48">
        <v>752</v>
      </c>
      <c r="D107" s="48">
        <v>304</v>
      </c>
      <c r="E107" s="48">
        <v>448</v>
      </c>
    </row>
    <row r="108" spans="1:5" x14ac:dyDescent="0.2">
      <c r="A108" s="38" t="s">
        <v>122</v>
      </c>
      <c r="B108" s="47">
        <f>$B$8-84</f>
        <v>1930</v>
      </c>
      <c r="C108" s="48">
        <v>684</v>
      </c>
      <c r="D108" s="48">
        <v>274</v>
      </c>
      <c r="E108" s="48">
        <v>410</v>
      </c>
    </row>
    <row r="109" spans="1:5" x14ac:dyDescent="0.2">
      <c r="A109" s="45" t="s">
        <v>36</v>
      </c>
      <c r="B109" s="50"/>
      <c r="C109" s="48">
        <f>SUM(C104:C108)</f>
        <v>4196</v>
      </c>
      <c r="D109" s="48">
        <f>SUM(D104:D108)</f>
        <v>1730</v>
      </c>
      <c r="E109" s="48">
        <f>SUM(E104:E108)</f>
        <v>2466</v>
      </c>
    </row>
    <row r="110" spans="1:5" x14ac:dyDescent="0.2">
      <c r="A110" s="38" t="s">
        <v>113</v>
      </c>
      <c r="B110" s="47">
        <f>$B$8-85</f>
        <v>1929</v>
      </c>
      <c r="C110" s="48">
        <v>616</v>
      </c>
      <c r="D110" s="48">
        <v>241</v>
      </c>
      <c r="E110" s="48">
        <v>375</v>
      </c>
    </row>
    <row r="111" spans="1:5" x14ac:dyDescent="0.2">
      <c r="A111" s="38" t="s">
        <v>114</v>
      </c>
      <c r="B111" s="47">
        <f>$B$8-86</f>
        <v>1928</v>
      </c>
      <c r="C111" s="48">
        <v>560</v>
      </c>
      <c r="D111" s="48">
        <v>204</v>
      </c>
      <c r="E111" s="48">
        <v>356</v>
      </c>
    </row>
    <row r="112" spans="1:5" x14ac:dyDescent="0.2">
      <c r="A112" s="38" t="s">
        <v>115</v>
      </c>
      <c r="B112" s="47">
        <f>$B$8-87</f>
        <v>1927</v>
      </c>
      <c r="C112" s="48">
        <v>477</v>
      </c>
      <c r="D112" s="48">
        <v>162</v>
      </c>
      <c r="E112" s="48">
        <v>315</v>
      </c>
    </row>
    <row r="113" spans="1:5" x14ac:dyDescent="0.2">
      <c r="A113" s="38" t="s">
        <v>116</v>
      </c>
      <c r="B113" s="47">
        <f>$B$8-88</f>
        <v>1926</v>
      </c>
      <c r="C113" s="48">
        <v>441</v>
      </c>
      <c r="D113" s="48">
        <v>126</v>
      </c>
      <c r="E113" s="48">
        <v>315</v>
      </c>
    </row>
    <row r="114" spans="1:5" x14ac:dyDescent="0.2">
      <c r="A114" s="38" t="s">
        <v>117</v>
      </c>
      <c r="B114" s="47">
        <f>$B$8-89</f>
        <v>1925</v>
      </c>
      <c r="C114" s="48">
        <v>336</v>
      </c>
      <c r="D114" s="48">
        <v>84</v>
      </c>
      <c r="E114" s="48">
        <v>252</v>
      </c>
    </row>
    <row r="115" spans="1:5" x14ac:dyDescent="0.2">
      <c r="A115" s="45" t="s">
        <v>36</v>
      </c>
      <c r="B115" s="51"/>
      <c r="C115" s="48">
        <f>SUM(C110:C114)</f>
        <v>2430</v>
      </c>
      <c r="D115" s="48">
        <f>SUM(D110:D114)</f>
        <v>817</v>
      </c>
      <c r="E115" s="48">
        <f>SUM(E110:E114)</f>
        <v>1613</v>
      </c>
    </row>
    <row r="116" spans="1:5" x14ac:dyDescent="0.2">
      <c r="A116" s="38" t="s">
        <v>118</v>
      </c>
      <c r="B116" s="47">
        <f>$B$8-90</f>
        <v>1924</v>
      </c>
      <c r="C116" s="48">
        <v>1265</v>
      </c>
      <c r="D116" s="48">
        <v>296</v>
      </c>
      <c r="E116" s="48">
        <v>969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2"/>
      <c r="C118" s="53">
        <v>132685</v>
      </c>
      <c r="D118" s="53">
        <v>65150</v>
      </c>
      <c r="E118" s="53">
        <v>67535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2015-09-24T12:43:33Z</cp:lastPrinted>
  <dcterms:created xsi:type="dcterms:W3CDTF">2012-03-28T07:56:08Z</dcterms:created>
  <dcterms:modified xsi:type="dcterms:W3CDTF">2015-09-24T12:50:47Z</dcterms:modified>
  <cp:category>LIS-Bericht</cp:category>
</cp:coreProperties>
</file>