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15" windowWidth="19290" windowHeight="10890" tabRatio="890" activeTab="16"/>
  </bookViews>
  <sheets>
    <sheet name="V0_1" sheetId="11" r:id="rId1"/>
    <sheet name="V0_2" sheetId="2" r:id="rId2"/>
    <sheet name="V0_3" sheetId="45" r:id="rId3"/>
    <sheet name="Kreise_1" sheetId="5" r:id="rId4"/>
    <sheet name="Flensburg_1" sheetId="10" r:id="rId5"/>
    <sheet name="Kiel_1" sheetId="30" r:id="rId6"/>
    <sheet name="Lübeck_1" sheetId="31" r:id="rId7"/>
    <sheet name="Neumünster_1" sheetId="32" r:id="rId8"/>
    <sheet name="Dithmarschen_1" sheetId="33" r:id="rId9"/>
    <sheet name="Lauenbg_1" sheetId="34" r:id="rId10"/>
    <sheet name="Nordfriesl_1" sheetId="35" r:id="rId11"/>
    <sheet name="Ostholstein_1" sheetId="36" r:id="rId12"/>
    <sheet name="Pinneberg_1" sheetId="37" r:id="rId13"/>
    <sheet name="Ploen_1" sheetId="38" r:id="rId14"/>
    <sheet name="Rendbg-Eckernf_1" sheetId="39" r:id="rId15"/>
    <sheet name="Schleswig-Fl_1" sheetId="40" r:id="rId16"/>
    <sheet name="Segeberg_1" sheetId="41" r:id="rId17"/>
    <sheet name="Steinburg_1" sheetId="42" r:id="rId18"/>
    <sheet name="Storman_1" sheetId="43" r:id="rId19"/>
    <sheet name="SH-Gesamt_1" sheetId="44" r:id="rId20"/>
  </sheets>
  <definedNames>
    <definedName name="_xlnm.Print_Titles" localSheetId="8">Dithmarschen_1!$1:$7</definedName>
    <definedName name="_xlnm.Print_Titles" localSheetId="4">Flensburg_1!$1:$7</definedName>
    <definedName name="_xlnm.Print_Titles" localSheetId="5">Kiel_1!$1:$7</definedName>
    <definedName name="_xlnm.Print_Titles" localSheetId="9">Lauenbg_1!$1:$7</definedName>
    <definedName name="_xlnm.Print_Titles" localSheetId="6">Lübeck_1!$1:$7</definedName>
    <definedName name="_xlnm.Print_Titles" localSheetId="7">Neumünster_1!$1:$7</definedName>
    <definedName name="_xlnm.Print_Titles" localSheetId="10">Nordfriesl_1!$1:$7</definedName>
    <definedName name="_xlnm.Print_Titles" localSheetId="11">Ostholstein_1!$1:$7</definedName>
    <definedName name="_xlnm.Print_Titles" localSheetId="12">Pinneberg_1!$1:$7</definedName>
    <definedName name="_xlnm.Print_Titles" localSheetId="13">Ploen_1!$1:$7</definedName>
    <definedName name="_xlnm.Print_Titles" localSheetId="14">'Rendbg-Eckernf_1'!$1:$7</definedName>
    <definedName name="_xlnm.Print_Titles" localSheetId="15">'Schleswig-Fl_1'!$1:$7</definedName>
    <definedName name="_xlnm.Print_Titles" localSheetId="16">Segeberg_1!$1:$7</definedName>
    <definedName name="_xlnm.Print_Titles" localSheetId="19">'SH-Gesamt_1'!$1:$7</definedName>
    <definedName name="_xlnm.Print_Titles" localSheetId="17">Steinburg_1!$1:$7</definedName>
    <definedName name="_xlnm.Print_Titles" localSheetId="18">Storman_1!$1:$7</definedName>
  </definedNames>
  <calcPr calcId="145621"/>
</workbook>
</file>

<file path=xl/calcChain.xml><?xml version="1.0" encoding="utf-8"?>
<calcChain xmlns="http://schemas.openxmlformats.org/spreadsheetml/2006/main">
  <c r="E115" i="44" l="1"/>
  <c r="D115" i="44"/>
  <c r="C115" i="44"/>
  <c r="E109" i="44"/>
  <c r="D109" i="44"/>
  <c r="C109" i="44"/>
  <c r="E103" i="44"/>
  <c r="D103" i="44"/>
  <c r="C103" i="44"/>
  <c r="E97" i="44"/>
  <c r="D97" i="44"/>
  <c r="C97" i="44"/>
  <c r="E91" i="44"/>
  <c r="D91" i="44"/>
  <c r="C91" i="44"/>
  <c r="E85" i="44"/>
  <c r="D85" i="44"/>
  <c r="C85" i="44"/>
  <c r="E79" i="44"/>
  <c r="D79" i="44"/>
  <c r="C79" i="44"/>
  <c r="E73" i="44"/>
  <c r="D73" i="44"/>
  <c r="C73" i="44"/>
  <c r="E67" i="44"/>
  <c r="D67" i="44"/>
  <c r="C67" i="44"/>
  <c r="E61" i="44"/>
  <c r="D61" i="44"/>
  <c r="C61" i="44"/>
  <c r="E55" i="44"/>
  <c r="D55" i="44"/>
  <c r="C55" i="44"/>
  <c r="E49" i="44"/>
  <c r="D49" i="44"/>
  <c r="C49" i="44"/>
  <c r="E43" i="44"/>
  <c r="D43" i="44"/>
  <c r="C43" i="44"/>
  <c r="E37" i="44"/>
  <c r="D37" i="44"/>
  <c r="C37" i="44"/>
  <c r="E31" i="44"/>
  <c r="D31" i="44"/>
  <c r="C31" i="44"/>
  <c r="E25" i="44"/>
  <c r="D25" i="44"/>
  <c r="C25" i="44"/>
  <c r="E19" i="44"/>
  <c r="D19" i="44"/>
  <c r="C19" i="44"/>
  <c r="E13" i="44"/>
  <c r="D13" i="44"/>
  <c r="C13" i="44"/>
  <c r="E115" i="43"/>
  <c r="D115" i="43"/>
  <c r="C115" i="43"/>
  <c r="E109" i="43"/>
  <c r="D109" i="43"/>
  <c r="C109" i="43"/>
  <c r="E103" i="43"/>
  <c r="D103" i="43"/>
  <c r="C103" i="43"/>
  <c r="E97" i="43"/>
  <c r="D97" i="43"/>
  <c r="C97" i="43"/>
  <c r="E91" i="43"/>
  <c r="D91" i="43"/>
  <c r="C91" i="43"/>
  <c r="E85" i="43"/>
  <c r="D85" i="43"/>
  <c r="C85" i="43"/>
  <c r="E79" i="43"/>
  <c r="D79" i="43"/>
  <c r="C79" i="43"/>
  <c r="E73" i="43"/>
  <c r="D73" i="43"/>
  <c r="C73" i="43"/>
  <c r="E67" i="43"/>
  <c r="D67" i="43"/>
  <c r="C67" i="43"/>
  <c r="E61" i="43"/>
  <c r="D61" i="43"/>
  <c r="C61" i="43"/>
  <c r="E55" i="43"/>
  <c r="D55" i="43"/>
  <c r="C55" i="43"/>
  <c r="E49" i="43"/>
  <c r="D49" i="43"/>
  <c r="C49" i="43"/>
  <c r="E43" i="43"/>
  <c r="D43" i="43"/>
  <c r="C43" i="43"/>
  <c r="E37" i="43"/>
  <c r="D37" i="43"/>
  <c r="C37" i="43"/>
  <c r="E31" i="43"/>
  <c r="D31" i="43"/>
  <c r="C31" i="43"/>
  <c r="E25" i="43"/>
  <c r="D25" i="43"/>
  <c r="C25" i="43"/>
  <c r="E19" i="43"/>
  <c r="D19" i="43"/>
  <c r="C19" i="43"/>
  <c r="E13" i="43"/>
  <c r="D13" i="43"/>
  <c r="C13" i="43"/>
  <c r="E115" i="42"/>
  <c r="D115" i="42"/>
  <c r="C115" i="42"/>
  <c r="E109" i="42"/>
  <c r="D109" i="42"/>
  <c r="C109" i="42"/>
  <c r="E103" i="42"/>
  <c r="D103" i="42"/>
  <c r="C103" i="42"/>
  <c r="E97" i="42"/>
  <c r="D97" i="42"/>
  <c r="C97" i="42"/>
  <c r="E91" i="42"/>
  <c r="D91" i="42"/>
  <c r="C91" i="42"/>
  <c r="E85" i="42"/>
  <c r="D85" i="42"/>
  <c r="C85" i="42"/>
  <c r="E79" i="42"/>
  <c r="D79" i="42"/>
  <c r="C79" i="42"/>
  <c r="E73" i="42"/>
  <c r="D73" i="42"/>
  <c r="C73" i="42"/>
  <c r="E67" i="42"/>
  <c r="D67" i="42"/>
  <c r="C67" i="42"/>
  <c r="E61" i="42"/>
  <c r="D61" i="42"/>
  <c r="C61" i="42"/>
  <c r="E55" i="42"/>
  <c r="D55" i="42"/>
  <c r="C55" i="42"/>
  <c r="E49" i="42"/>
  <c r="D49" i="42"/>
  <c r="C49" i="42"/>
  <c r="E43" i="42"/>
  <c r="D43" i="42"/>
  <c r="C43" i="42"/>
  <c r="E37" i="42"/>
  <c r="D37" i="42"/>
  <c r="C37" i="42"/>
  <c r="E31" i="42"/>
  <c r="D31" i="42"/>
  <c r="C31" i="42"/>
  <c r="E25" i="42"/>
  <c r="D25" i="42"/>
  <c r="C25" i="42"/>
  <c r="E19" i="42"/>
  <c r="D19" i="42"/>
  <c r="C19" i="42"/>
  <c r="E13" i="42"/>
  <c r="D13" i="42"/>
  <c r="C13" i="42"/>
  <c r="E115" i="41"/>
  <c r="D115" i="41"/>
  <c r="C115" i="41"/>
  <c r="E109" i="41"/>
  <c r="D109" i="41"/>
  <c r="C109" i="41"/>
  <c r="E103" i="41"/>
  <c r="D103" i="41"/>
  <c r="C103" i="41"/>
  <c r="E97" i="41"/>
  <c r="D97" i="41"/>
  <c r="C97" i="41"/>
  <c r="E91" i="41"/>
  <c r="D91" i="41"/>
  <c r="C91" i="41"/>
  <c r="E85" i="41"/>
  <c r="D85" i="41"/>
  <c r="C85" i="41"/>
  <c r="E79" i="41"/>
  <c r="D79" i="41"/>
  <c r="C79" i="41"/>
  <c r="E73" i="41"/>
  <c r="D73" i="41"/>
  <c r="C73" i="41"/>
  <c r="E67" i="41"/>
  <c r="D67" i="41"/>
  <c r="C67" i="41"/>
  <c r="E61" i="41"/>
  <c r="D61" i="41"/>
  <c r="C61" i="41"/>
  <c r="E55" i="41"/>
  <c r="D55" i="41"/>
  <c r="C55" i="41"/>
  <c r="E49" i="41"/>
  <c r="D49" i="41"/>
  <c r="C49" i="41"/>
  <c r="E43" i="41"/>
  <c r="D43" i="41"/>
  <c r="C43" i="41"/>
  <c r="E37" i="41"/>
  <c r="D37" i="41"/>
  <c r="C37" i="41"/>
  <c r="E31" i="41"/>
  <c r="D31" i="41"/>
  <c r="C31" i="41"/>
  <c r="E25" i="41"/>
  <c r="D25" i="41"/>
  <c r="C25" i="41"/>
  <c r="E19" i="41"/>
  <c r="D19" i="41"/>
  <c r="C19" i="41"/>
  <c r="E13" i="41"/>
  <c r="D13" i="41"/>
  <c r="C13" i="41"/>
  <c r="E115" i="40"/>
  <c r="D115" i="40"/>
  <c r="C115" i="40"/>
  <c r="E109" i="40"/>
  <c r="D109" i="40"/>
  <c r="C109" i="40"/>
  <c r="E103" i="40"/>
  <c r="D103" i="40"/>
  <c r="C103" i="40"/>
  <c r="E97" i="40"/>
  <c r="D97" i="40"/>
  <c r="C97" i="40"/>
  <c r="E91" i="40"/>
  <c r="D91" i="40"/>
  <c r="C91" i="40"/>
  <c r="E85" i="40"/>
  <c r="D85" i="40"/>
  <c r="C85" i="40"/>
  <c r="E79" i="40"/>
  <c r="D79" i="40"/>
  <c r="C79" i="40"/>
  <c r="E73" i="40"/>
  <c r="D73" i="40"/>
  <c r="C73" i="40"/>
  <c r="E67" i="40"/>
  <c r="D67" i="40"/>
  <c r="C67" i="40"/>
  <c r="E61" i="40"/>
  <c r="D61" i="40"/>
  <c r="C61" i="40"/>
  <c r="E55" i="40"/>
  <c r="D55" i="40"/>
  <c r="C55" i="40"/>
  <c r="E49" i="40"/>
  <c r="D49" i="40"/>
  <c r="C49" i="40"/>
  <c r="E43" i="40"/>
  <c r="D43" i="40"/>
  <c r="C43" i="40"/>
  <c r="E37" i="40"/>
  <c r="D37" i="40"/>
  <c r="C37" i="40"/>
  <c r="E31" i="40"/>
  <c r="D31" i="40"/>
  <c r="C31" i="40"/>
  <c r="E25" i="40"/>
  <c r="D25" i="40"/>
  <c r="C25" i="40"/>
  <c r="E19" i="40"/>
  <c r="D19" i="40"/>
  <c r="C19" i="40"/>
  <c r="E13" i="40"/>
  <c r="D13" i="40"/>
  <c r="C13" i="40"/>
  <c r="E115" i="39"/>
  <c r="D115" i="39"/>
  <c r="C115" i="39"/>
  <c r="E109" i="39"/>
  <c r="D109" i="39"/>
  <c r="C109" i="39"/>
  <c r="E103" i="39"/>
  <c r="D103" i="39"/>
  <c r="C103" i="39"/>
  <c r="E97" i="39"/>
  <c r="D97" i="39"/>
  <c r="C97" i="39"/>
  <c r="E91" i="39"/>
  <c r="D91" i="39"/>
  <c r="C91" i="39"/>
  <c r="E85" i="39"/>
  <c r="D85" i="39"/>
  <c r="C85" i="39"/>
  <c r="E79" i="39"/>
  <c r="D79" i="39"/>
  <c r="C79" i="39"/>
  <c r="E73" i="39"/>
  <c r="D73" i="39"/>
  <c r="C73" i="39"/>
  <c r="E67" i="39"/>
  <c r="D67" i="39"/>
  <c r="C67" i="39"/>
  <c r="E61" i="39"/>
  <c r="D61" i="39"/>
  <c r="C61" i="39"/>
  <c r="E55" i="39"/>
  <c r="D55" i="39"/>
  <c r="C55" i="39"/>
  <c r="E49" i="39"/>
  <c r="D49" i="39"/>
  <c r="C49" i="39"/>
  <c r="E43" i="39"/>
  <c r="D43" i="39"/>
  <c r="C43" i="39"/>
  <c r="E37" i="39"/>
  <c r="D37" i="39"/>
  <c r="C37" i="39"/>
  <c r="E31" i="39"/>
  <c r="D31" i="39"/>
  <c r="C31" i="39"/>
  <c r="E25" i="39"/>
  <c r="D25" i="39"/>
  <c r="C25" i="39"/>
  <c r="E19" i="39"/>
  <c r="D19" i="39"/>
  <c r="C19" i="39"/>
  <c r="E13" i="39"/>
  <c r="D13" i="39"/>
  <c r="C13" i="39"/>
  <c r="E115" i="38"/>
  <c r="D115" i="38"/>
  <c r="C115" i="38"/>
  <c r="E109" i="38"/>
  <c r="D109" i="38"/>
  <c r="C109" i="38"/>
  <c r="E103" i="38"/>
  <c r="D103" i="38"/>
  <c r="C103" i="38"/>
  <c r="E97" i="38"/>
  <c r="D97" i="38"/>
  <c r="C97" i="38"/>
  <c r="E91" i="38"/>
  <c r="D91" i="38"/>
  <c r="C91" i="38"/>
  <c r="E85" i="38"/>
  <c r="D85" i="38"/>
  <c r="C85" i="38"/>
  <c r="E79" i="38"/>
  <c r="D79" i="38"/>
  <c r="C79" i="38"/>
  <c r="E73" i="38"/>
  <c r="D73" i="38"/>
  <c r="C73" i="38"/>
  <c r="E67" i="38"/>
  <c r="D67" i="38"/>
  <c r="C67" i="38"/>
  <c r="E61" i="38"/>
  <c r="D61" i="38"/>
  <c r="C61" i="38"/>
  <c r="E55" i="38"/>
  <c r="D55" i="38"/>
  <c r="C55" i="38"/>
  <c r="E49" i="38"/>
  <c r="D49" i="38"/>
  <c r="C49" i="38"/>
  <c r="E43" i="38"/>
  <c r="D43" i="38"/>
  <c r="C43" i="38"/>
  <c r="E37" i="38"/>
  <c r="D37" i="38"/>
  <c r="C37" i="38"/>
  <c r="E31" i="38"/>
  <c r="D31" i="38"/>
  <c r="C31" i="38"/>
  <c r="E25" i="38"/>
  <c r="D25" i="38"/>
  <c r="C25" i="38"/>
  <c r="E19" i="38"/>
  <c r="D19" i="38"/>
  <c r="C19" i="38"/>
  <c r="E13" i="38"/>
  <c r="D13" i="38"/>
  <c r="C13" i="38"/>
  <c r="E115" i="37"/>
  <c r="D115" i="37"/>
  <c r="C115" i="37"/>
  <c r="E109" i="37"/>
  <c r="D109" i="37"/>
  <c r="C109" i="37"/>
  <c r="E103" i="37"/>
  <c r="D103" i="37"/>
  <c r="C103" i="37"/>
  <c r="E97" i="37"/>
  <c r="D97" i="37"/>
  <c r="C97" i="37"/>
  <c r="E91" i="37"/>
  <c r="D91" i="37"/>
  <c r="C91" i="37"/>
  <c r="E85" i="37"/>
  <c r="D85" i="37"/>
  <c r="C85" i="37"/>
  <c r="E79" i="37"/>
  <c r="D79" i="37"/>
  <c r="C79" i="37"/>
  <c r="E73" i="37"/>
  <c r="D73" i="37"/>
  <c r="C73" i="37"/>
  <c r="E67" i="37"/>
  <c r="D67" i="37"/>
  <c r="C67" i="37"/>
  <c r="E61" i="37"/>
  <c r="D61" i="37"/>
  <c r="C61" i="37"/>
  <c r="E55" i="37"/>
  <c r="D55" i="37"/>
  <c r="C55" i="37"/>
  <c r="E49" i="37"/>
  <c r="D49" i="37"/>
  <c r="C49" i="37"/>
  <c r="E43" i="37"/>
  <c r="D43" i="37"/>
  <c r="C43" i="37"/>
  <c r="E37" i="37"/>
  <c r="D37" i="37"/>
  <c r="C37" i="37"/>
  <c r="E31" i="37"/>
  <c r="D31" i="37"/>
  <c r="C31" i="37"/>
  <c r="E25" i="37"/>
  <c r="D25" i="37"/>
  <c r="C25" i="37"/>
  <c r="E19" i="37"/>
  <c r="D19" i="37"/>
  <c r="C19" i="37"/>
  <c r="E13" i="37"/>
  <c r="D13" i="37"/>
  <c r="C13" i="37"/>
  <c r="E115" i="36"/>
  <c r="D115" i="36"/>
  <c r="C115" i="36"/>
  <c r="E109" i="36"/>
  <c r="D109" i="36"/>
  <c r="C109" i="36"/>
  <c r="E103" i="36"/>
  <c r="D103" i="36"/>
  <c r="C103" i="36"/>
  <c r="E97" i="36"/>
  <c r="D97" i="36"/>
  <c r="C97" i="36"/>
  <c r="E91" i="36"/>
  <c r="D91" i="36"/>
  <c r="C91" i="36"/>
  <c r="E85" i="36"/>
  <c r="D85" i="36"/>
  <c r="C85" i="36"/>
  <c r="E79" i="36"/>
  <c r="D79" i="36"/>
  <c r="C79" i="36"/>
  <c r="E73" i="36"/>
  <c r="D73" i="36"/>
  <c r="C73" i="36"/>
  <c r="E67" i="36"/>
  <c r="D67" i="36"/>
  <c r="C67" i="36"/>
  <c r="E61" i="36"/>
  <c r="D61" i="36"/>
  <c r="C61" i="36"/>
  <c r="E55" i="36"/>
  <c r="D55" i="36"/>
  <c r="C55" i="36"/>
  <c r="E49" i="36"/>
  <c r="D49" i="36"/>
  <c r="C49" i="36"/>
  <c r="E43" i="36"/>
  <c r="D43" i="36"/>
  <c r="C43" i="36"/>
  <c r="E37" i="36"/>
  <c r="D37" i="36"/>
  <c r="C37" i="36"/>
  <c r="E31" i="36"/>
  <c r="D31" i="36"/>
  <c r="C31" i="36"/>
  <c r="E25" i="36"/>
  <c r="D25" i="36"/>
  <c r="C25" i="36"/>
  <c r="E19" i="36"/>
  <c r="D19" i="36"/>
  <c r="C19" i="36"/>
  <c r="E13" i="36"/>
  <c r="D13" i="36"/>
  <c r="C13" i="36"/>
  <c r="E115" i="35"/>
  <c r="D115" i="35"/>
  <c r="C115" i="35"/>
  <c r="E109" i="35"/>
  <c r="D109" i="35"/>
  <c r="C109" i="35"/>
  <c r="E103" i="35"/>
  <c r="D103" i="35"/>
  <c r="C103" i="35"/>
  <c r="E97" i="35"/>
  <c r="D97" i="35"/>
  <c r="C97" i="35"/>
  <c r="E91" i="35"/>
  <c r="D91" i="35"/>
  <c r="C91" i="35"/>
  <c r="E85" i="35"/>
  <c r="D85" i="35"/>
  <c r="C85" i="35"/>
  <c r="E79" i="35"/>
  <c r="D79" i="35"/>
  <c r="C79" i="35"/>
  <c r="E73" i="35"/>
  <c r="D73" i="35"/>
  <c r="C73" i="35"/>
  <c r="E67" i="35"/>
  <c r="D67" i="35"/>
  <c r="C67" i="35"/>
  <c r="E61" i="35"/>
  <c r="D61" i="35"/>
  <c r="C61" i="35"/>
  <c r="E55" i="35"/>
  <c r="D55" i="35"/>
  <c r="C55" i="35"/>
  <c r="E49" i="35"/>
  <c r="D49" i="35"/>
  <c r="C49" i="35"/>
  <c r="E43" i="35"/>
  <c r="D43" i="35"/>
  <c r="C43" i="35"/>
  <c r="E37" i="35"/>
  <c r="D37" i="35"/>
  <c r="C37" i="35"/>
  <c r="E31" i="35"/>
  <c r="D31" i="35"/>
  <c r="C31" i="35"/>
  <c r="E25" i="35"/>
  <c r="D25" i="35"/>
  <c r="C25" i="35"/>
  <c r="E19" i="35"/>
  <c r="D19" i="35"/>
  <c r="C19" i="35"/>
  <c r="E13" i="35"/>
  <c r="D13" i="35"/>
  <c r="C13" i="35"/>
  <c r="E115" i="34"/>
  <c r="D115" i="34"/>
  <c r="C115" i="34"/>
  <c r="E109" i="34"/>
  <c r="D109" i="34"/>
  <c r="C109" i="34"/>
  <c r="E103" i="34"/>
  <c r="D103" i="34"/>
  <c r="C103" i="34"/>
  <c r="E97" i="34"/>
  <c r="D97" i="34"/>
  <c r="C97" i="34"/>
  <c r="E91" i="34"/>
  <c r="D91" i="34"/>
  <c r="C91" i="34"/>
  <c r="E85" i="34"/>
  <c r="D85" i="34"/>
  <c r="C85" i="34"/>
  <c r="E79" i="34"/>
  <c r="D79" i="34"/>
  <c r="C79" i="34"/>
  <c r="E73" i="34"/>
  <c r="D73" i="34"/>
  <c r="C73" i="34"/>
  <c r="E67" i="34"/>
  <c r="D67" i="34"/>
  <c r="C67" i="34"/>
  <c r="E61" i="34"/>
  <c r="D61" i="34"/>
  <c r="C61" i="34"/>
  <c r="E55" i="34"/>
  <c r="D55" i="34"/>
  <c r="C55" i="34"/>
  <c r="E49" i="34"/>
  <c r="D49" i="34"/>
  <c r="C49" i="34"/>
  <c r="E43" i="34"/>
  <c r="D43" i="34"/>
  <c r="C43" i="34"/>
  <c r="E37" i="34"/>
  <c r="D37" i="34"/>
  <c r="C37" i="34"/>
  <c r="E31" i="34"/>
  <c r="D31" i="34"/>
  <c r="C31" i="34"/>
  <c r="E25" i="34"/>
  <c r="D25" i="34"/>
  <c r="C25" i="34"/>
  <c r="E19" i="34"/>
  <c r="D19" i="34"/>
  <c r="C19" i="34"/>
  <c r="E13" i="34"/>
  <c r="D13" i="34"/>
  <c r="C13" i="34"/>
  <c r="E115" i="33"/>
  <c r="D115" i="33"/>
  <c r="C115" i="33"/>
  <c r="E109" i="33"/>
  <c r="D109" i="33"/>
  <c r="C109" i="33"/>
  <c r="E103" i="33"/>
  <c r="D103" i="33"/>
  <c r="C103" i="33"/>
  <c r="E97" i="33"/>
  <c r="D97" i="33"/>
  <c r="C97" i="33"/>
  <c r="E91" i="33"/>
  <c r="D91" i="33"/>
  <c r="C91" i="33"/>
  <c r="E85" i="33"/>
  <c r="D85" i="33"/>
  <c r="C85" i="33"/>
  <c r="E79" i="33"/>
  <c r="D79" i="33"/>
  <c r="C79" i="33"/>
  <c r="E73" i="33"/>
  <c r="D73" i="33"/>
  <c r="C73" i="33"/>
  <c r="E67" i="33"/>
  <c r="D67" i="33"/>
  <c r="C67" i="33"/>
  <c r="E61" i="33"/>
  <c r="D61" i="33"/>
  <c r="C61" i="33"/>
  <c r="E55" i="33"/>
  <c r="D55" i="33"/>
  <c r="C55" i="33"/>
  <c r="E49" i="33"/>
  <c r="D49" i="33"/>
  <c r="C49" i="33"/>
  <c r="E43" i="33"/>
  <c r="D43" i="33"/>
  <c r="C43" i="33"/>
  <c r="E37" i="33"/>
  <c r="D37" i="33"/>
  <c r="C37" i="33"/>
  <c r="E31" i="33"/>
  <c r="D31" i="33"/>
  <c r="C31" i="33"/>
  <c r="E25" i="33"/>
  <c r="D25" i="33"/>
  <c r="C25" i="33"/>
  <c r="E19" i="33"/>
  <c r="D19" i="33"/>
  <c r="C19" i="33"/>
  <c r="E13" i="33"/>
  <c r="D13" i="33"/>
  <c r="C13" i="33"/>
  <c r="E115" i="32"/>
  <c r="D115" i="32"/>
  <c r="C115" i="32"/>
  <c r="E109" i="32"/>
  <c r="D109" i="32"/>
  <c r="C109" i="32"/>
  <c r="E103" i="32"/>
  <c r="D103" i="32"/>
  <c r="C103" i="32"/>
  <c r="E97" i="32"/>
  <c r="D97" i="32"/>
  <c r="C97" i="32"/>
  <c r="E91" i="32"/>
  <c r="D91" i="32"/>
  <c r="C91" i="32"/>
  <c r="E85" i="32"/>
  <c r="D85" i="32"/>
  <c r="C85" i="32"/>
  <c r="E79" i="32"/>
  <c r="D79" i="32"/>
  <c r="C79" i="32"/>
  <c r="E73" i="32"/>
  <c r="D73" i="32"/>
  <c r="C73" i="32"/>
  <c r="E67" i="32"/>
  <c r="D67" i="32"/>
  <c r="C67" i="32"/>
  <c r="E61" i="32"/>
  <c r="D61" i="32"/>
  <c r="C61" i="32"/>
  <c r="E55" i="32"/>
  <c r="D55" i="32"/>
  <c r="C55" i="32"/>
  <c r="E49" i="32"/>
  <c r="D49" i="32"/>
  <c r="C49" i="32"/>
  <c r="E43" i="32"/>
  <c r="D43" i="32"/>
  <c r="C43" i="32"/>
  <c r="E37" i="32"/>
  <c r="D37" i="32"/>
  <c r="C37" i="32"/>
  <c r="E31" i="32"/>
  <c r="D31" i="32"/>
  <c r="C31" i="32"/>
  <c r="E25" i="32"/>
  <c r="D25" i="32"/>
  <c r="C25" i="32"/>
  <c r="E19" i="32"/>
  <c r="D19" i="32"/>
  <c r="C19" i="32"/>
  <c r="E13" i="32"/>
  <c r="D13" i="32"/>
  <c r="C13" i="32"/>
  <c r="E115" i="31"/>
  <c r="D115" i="31"/>
  <c r="C115" i="31"/>
  <c r="E109" i="31"/>
  <c r="D109" i="31"/>
  <c r="C109" i="31"/>
  <c r="E103" i="31"/>
  <c r="D103" i="31"/>
  <c r="C103" i="31"/>
  <c r="E97" i="31"/>
  <c r="D97" i="31"/>
  <c r="C97" i="31"/>
  <c r="E91" i="31"/>
  <c r="D91" i="31"/>
  <c r="C91" i="31"/>
  <c r="E85" i="31"/>
  <c r="D85" i="31"/>
  <c r="C85" i="31"/>
  <c r="E79" i="31"/>
  <c r="D79" i="31"/>
  <c r="C79" i="31"/>
  <c r="E73" i="31"/>
  <c r="D73" i="31"/>
  <c r="C73" i="31"/>
  <c r="E67" i="31"/>
  <c r="D67" i="31"/>
  <c r="C67" i="31"/>
  <c r="E61" i="31"/>
  <c r="D61" i="31"/>
  <c r="C61" i="31"/>
  <c r="E55" i="31"/>
  <c r="D55" i="31"/>
  <c r="C55" i="31"/>
  <c r="E49" i="31"/>
  <c r="D49" i="31"/>
  <c r="C49" i="31"/>
  <c r="E43" i="31"/>
  <c r="D43" i="31"/>
  <c r="C43" i="31"/>
  <c r="E37" i="31"/>
  <c r="D37" i="31"/>
  <c r="C37" i="31"/>
  <c r="E31" i="31"/>
  <c r="D31" i="31"/>
  <c r="C31" i="31"/>
  <c r="E25" i="31"/>
  <c r="D25" i="31"/>
  <c r="C25" i="31"/>
  <c r="E19" i="31"/>
  <c r="D19" i="31"/>
  <c r="C19" i="31"/>
  <c r="E13" i="31"/>
  <c r="D13" i="31"/>
  <c r="C13" i="31"/>
  <c r="E117" i="30"/>
  <c r="D117" i="30"/>
  <c r="C117" i="30"/>
  <c r="E111" i="30"/>
  <c r="D111" i="30"/>
  <c r="C111" i="30"/>
  <c r="E105" i="30"/>
  <c r="D105" i="30"/>
  <c r="C105" i="30"/>
  <c r="E99" i="30"/>
  <c r="D99" i="30"/>
  <c r="C99" i="30"/>
  <c r="E93" i="30"/>
  <c r="D93" i="30"/>
  <c r="C93" i="30"/>
  <c r="E87" i="30"/>
  <c r="D87" i="30"/>
  <c r="C87" i="30"/>
  <c r="E80" i="30"/>
  <c r="D80" i="30"/>
  <c r="C80" i="30"/>
  <c r="E74" i="30"/>
  <c r="D74" i="30"/>
  <c r="C74" i="30"/>
  <c r="E68" i="30"/>
  <c r="D68" i="30"/>
  <c r="C68" i="30"/>
  <c r="E62" i="30"/>
  <c r="D62" i="30"/>
  <c r="C62" i="30"/>
  <c r="E56" i="30"/>
  <c r="D56" i="30"/>
  <c r="C56" i="30"/>
  <c r="E49" i="30"/>
  <c r="D49" i="30"/>
  <c r="C49" i="30"/>
  <c r="E43" i="30"/>
  <c r="D43" i="30"/>
  <c r="C43" i="30"/>
  <c r="E37" i="30"/>
  <c r="D37" i="30"/>
  <c r="C37" i="30"/>
  <c r="E31" i="30"/>
  <c r="D31" i="30"/>
  <c r="C31" i="30"/>
  <c r="E25" i="30"/>
  <c r="D25" i="30"/>
  <c r="C25" i="30"/>
  <c r="E19" i="30"/>
  <c r="D19" i="30"/>
  <c r="C19" i="30"/>
  <c r="E13" i="30"/>
  <c r="D13" i="30"/>
  <c r="C13" i="30"/>
  <c r="E115" i="10"/>
  <c r="D115" i="10"/>
  <c r="C115" i="10"/>
  <c r="E109" i="10"/>
  <c r="D109" i="10"/>
  <c r="C109" i="10"/>
  <c r="E103" i="10"/>
  <c r="D103" i="10"/>
  <c r="C103" i="10"/>
  <c r="E97" i="10"/>
  <c r="D97" i="10"/>
  <c r="C97" i="10"/>
  <c r="E91" i="10"/>
  <c r="D91" i="10"/>
  <c r="C91" i="10"/>
  <c r="E85" i="10"/>
  <c r="D85" i="10"/>
  <c r="C85" i="10"/>
  <c r="E79" i="10"/>
  <c r="D79" i="10"/>
  <c r="C79" i="10"/>
  <c r="E73" i="10"/>
  <c r="D73" i="10"/>
  <c r="C73" i="10"/>
  <c r="E67" i="10"/>
  <c r="D67" i="10"/>
  <c r="C67" i="10"/>
  <c r="E61" i="10"/>
  <c r="D61" i="10"/>
  <c r="C61" i="10"/>
  <c r="E55" i="10"/>
  <c r="D55" i="10"/>
  <c r="C55" i="10"/>
  <c r="E49" i="10"/>
  <c r="D49" i="10"/>
  <c r="C49" i="10"/>
  <c r="E43" i="10"/>
  <c r="D43" i="10"/>
  <c r="C43" i="10"/>
  <c r="E37" i="10"/>
  <c r="D37" i="10"/>
  <c r="C37" i="10"/>
  <c r="E31" i="10"/>
  <c r="D31" i="10"/>
  <c r="C31" i="10"/>
  <c r="E25" i="10"/>
  <c r="D25" i="10"/>
  <c r="C25" i="10"/>
  <c r="E19" i="10"/>
  <c r="D19" i="10"/>
  <c r="C19" i="10"/>
  <c r="E13" i="10"/>
  <c r="D13" i="10"/>
  <c r="C13" i="10"/>
  <c r="B116" i="44" l="1"/>
  <c r="B114" i="44"/>
  <c r="B113" i="44"/>
  <c r="B112" i="44"/>
  <c r="B111" i="44"/>
  <c r="B110" i="44"/>
  <c r="B108" i="44"/>
  <c r="B107" i="44"/>
  <c r="B106" i="44"/>
  <c r="B105" i="44"/>
  <c r="B104" i="44"/>
  <c r="B102" i="44"/>
  <c r="B101" i="44"/>
  <c r="B100" i="44"/>
  <c r="B99" i="44"/>
  <c r="B98" i="44"/>
  <c r="B96" i="44"/>
  <c r="B95" i="44"/>
  <c r="B94" i="44"/>
  <c r="B93" i="44"/>
  <c r="B92" i="44"/>
  <c r="B90" i="44"/>
  <c r="B89" i="44"/>
  <c r="B88" i="44"/>
  <c r="B87" i="44"/>
  <c r="B86" i="44"/>
  <c r="B84" i="44"/>
  <c r="B83" i="44"/>
  <c r="B82" i="44"/>
  <c r="B81" i="44"/>
  <c r="B80" i="44"/>
  <c r="B78" i="44"/>
  <c r="B77" i="44"/>
  <c r="B76" i="44"/>
  <c r="B75" i="44"/>
  <c r="B74" i="44"/>
  <c r="B72" i="44"/>
  <c r="B71" i="44"/>
  <c r="B70" i="44"/>
  <c r="B69" i="44"/>
  <c r="B68" i="44"/>
  <c r="B66" i="44"/>
  <c r="B65" i="44"/>
  <c r="B64" i="44"/>
  <c r="B63" i="44"/>
  <c r="B62" i="44"/>
  <c r="B60" i="44"/>
  <c r="B59" i="44"/>
  <c r="B58" i="44"/>
  <c r="B57" i="44"/>
  <c r="B56" i="44"/>
  <c r="B54" i="44"/>
  <c r="B53" i="44"/>
  <c r="B52" i="44"/>
  <c r="B51" i="44"/>
  <c r="B50" i="44"/>
  <c r="B48" i="44"/>
  <c r="B47" i="44"/>
  <c r="B46" i="44"/>
  <c r="B45" i="44"/>
  <c r="B44" i="44"/>
  <c r="B42" i="44"/>
  <c r="B41" i="44"/>
  <c r="B40" i="44"/>
  <c r="B39" i="44"/>
  <c r="B38" i="44"/>
  <c r="B36" i="44"/>
  <c r="B35" i="44"/>
  <c r="B34" i="44"/>
  <c r="B33" i="44"/>
  <c r="B32" i="44"/>
  <c r="B30" i="44"/>
  <c r="B29" i="44"/>
  <c r="B28" i="44"/>
  <c r="B27" i="44"/>
  <c r="B26" i="44"/>
  <c r="B24" i="44"/>
  <c r="B23" i="44"/>
  <c r="B22" i="44"/>
  <c r="B21" i="44"/>
  <c r="B20" i="44"/>
  <c r="B18" i="44"/>
  <c r="B17" i="44"/>
  <c r="B16" i="44"/>
  <c r="B15" i="44"/>
  <c r="B14" i="44"/>
  <c r="B12" i="44"/>
  <c r="B11" i="44"/>
  <c r="B10" i="44"/>
  <c r="B9" i="44"/>
  <c r="B116" i="43"/>
  <c r="B114" i="43"/>
  <c r="B113" i="43"/>
  <c r="B112" i="43"/>
  <c r="B111" i="43"/>
  <c r="B110" i="43"/>
  <c r="B108" i="43"/>
  <c r="B107" i="43"/>
  <c r="B106" i="43"/>
  <c r="B105" i="43"/>
  <c r="B104" i="43"/>
  <c r="B102" i="43"/>
  <c r="B101" i="43"/>
  <c r="B100" i="43"/>
  <c r="B99" i="43"/>
  <c r="B98" i="43"/>
  <c r="B96" i="43"/>
  <c r="B95" i="43"/>
  <c r="B94" i="43"/>
  <c r="B93" i="43"/>
  <c r="B92" i="43"/>
  <c r="B90" i="43"/>
  <c r="B89" i="43"/>
  <c r="B88" i="43"/>
  <c r="B87" i="43"/>
  <c r="B86" i="43"/>
  <c r="B84" i="43"/>
  <c r="B83" i="43"/>
  <c r="B82" i="43"/>
  <c r="B81" i="43"/>
  <c r="B80" i="43"/>
  <c r="B78" i="43"/>
  <c r="B77" i="43"/>
  <c r="B76" i="43"/>
  <c r="B75" i="43"/>
  <c r="B74" i="43"/>
  <c r="B72" i="43"/>
  <c r="B71" i="43"/>
  <c r="B70" i="43"/>
  <c r="B69" i="43"/>
  <c r="B68" i="43"/>
  <c r="B66" i="43"/>
  <c r="B65" i="43"/>
  <c r="B64" i="43"/>
  <c r="B63" i="43"/>
  <c r="B62" i="43"/>
  <c r="B60" i="43"/>
  <c r="B59" i="43"/>
  <c r="B58" i="43"/>
  <c r="B57" i="43"/>
  <c r="B56" i="43"/>
  <c r="B54" i="43"/>
  <c r="B53" i="43"/>
  <c r="B52" i="43"/>
  <c r="B51" i="43"/>
  <c r="B50" i="43"/>
  <c r="B48" i="43"/>
  <c r="B47" i="43"/>
  <c r="B46" i="43"/>
  <c r="B45" i="43"/>
  <c r="B44" i="43"/>
  <c r="B42" i="43"/>
  <c r="B41" i="43"/>
  <c r="B40" i="43"/>
  <c r="B39" i="43"/>
  <c r="B38" i="43"/>
  <c r="B36" i="43"/>
  <c r="B35" i="43"/>
  <c r="B34" i="43"/>
  <c r="B33" i="43"/>
  <c r="B32" i="43"/>
  <c r="B30" i="43"/>
  <c r="B29" i="43"/>
  <c r="B28" i="43"/>
  <c r="B27" i="43"/>
  <c r="B26" i="43"/>
  <c r="B24" i="43"/>
  <c r="B23" i="43"/>
  <c r="B22" i="43"/>
  <c r="B21" i="43"/>
  <c r="B20" i="43"/>
  <c r="B18" i="43"/>
  <c r="B17" i="43"/>
  <c r="B16" i="43"/>
  <c r="B15" i="43"/>
  <c r="B14" i="43"/>
  <c r="B12" i="43"/>
  <c r="B11" i="43"/>
  <c r="B10" i="43"/>
  <c r="B9" i="43"/>
  <c r="B116" i="42"/>
  <c r="B114" i="42"/>
  <c r="B113" i="42"/>
  <c r="B112" i="42"/>
  <c r="B111" i="42"/>
  <c r="B110" i="42"/>
  <c r="B108" i="42"/>
  <c r="B107" i="42"/>
  <c r="B106" i="42"/>
  <c r="B105" i="42"/>
  <c r="B104" i="42"/>
  <c r="B102" i="42"/>
  <c r="B101" i="42"/>
  <c r="B100" i="42"/>
  <c r="B99" i="42"/>
  <c r="B98" i="42"/>
  <c r="B96" i="42"/>
  <c r="B95" i="42"/>
  <c r="B94" i="42"/>
  <c r="B93" i="42"/>
  <c r="B92" i="42"/>
  <c r="B90" i="42"/>
  <c r="B89" i="42"/>
  <c r="B88" i="42"/>
  <c r="B87" i="42"/>
  <c r="B86" i="42"/>
  <c r="B84" i="42"/>
  <c r="B83" i="42"/>
  <c r="B82" i="42"/>
  <c r="B81" i="42"/>
  <c r="B80" i="42"/>
  <c r="B78" i="42"/>
  <c r="B77" i="42"/>
  <c r="B76" i="42"/>
  <c r="B75" i="42"/>
  <c r="B74" i="42"/>
  <c r="B72" i="42"/>
  <c r="B71" i="42"/>
  <c r="B70" i="42"/>
  <c r="B69" i="42"/>
  <c r="B68" i="42"/>
  <c r="B66" i="42"/>
  <c r="B65" i="42"/>
  <c r="B64" i="42"/>
  <c r="B63" i="42"/>
  <c r="B62" i="42"/>
  <c r="B60" i="42"/>
  <c r="B59" i="42"/>
  <c r="B58" i="42"/>
  <c r="B57" i="42"/>
  <c r="B56" i="42"/>
  <c r="B54" i="42"/>
  <c r="B53" i="42"/>
  <c r="B52" i="42"/>
  <c r="B51" i="42"/>
  <c r="B50" i="42"/>
  <c r="B48" i="42"/>
  <c r="B47" i="42"/>
  <c r="B46" i="42"/>
  <c r="B45" i="42"/>
  <c r="B44" i="42"/>
  <c r="B42" i="42"/>
  <c r="B41" i="42"/>
  <c r="B40" i="42"/>
  <c r="B39" i="42"/>
  <c r="B38" i="42"/>
  <c r="B36" i="42"/>
  <c r="B35" i="42"/>
  <c r="B34" i="42"/>
  <c r="B33" i="42"/>
  <c r="B32" i="42"/>
  <c r="B30" i="42"/>
  <c r="B29" i="42"/>
  <c r="B28" i="42"/>
  <c r="B27" i="42"/>
  <c r="B26" i="42"/>
  <c r="B24" i="42"/>
  <c r="B23" i="42"/>
  <c r="B22" i="42"/>
  <c r="B21" i="42"/>
  <c r="B20" i="42"/>
  <c r="B18" i="42"/>
  <c r="B17" i="42"/>
  <c r="B16" i="42"/>
  <c r="B15" i="42"/>
  <c r="B14" i="42"/>
  <c r="B12" i="42"/>
  <c r="B11" i="42"/>
  <c r="B10" i="42"/>
  <c r="B9" i="42"/>
  <c r="B116" i="41"/>
  <c r="B114" i="41"/>
  <c r="B113" i="41"/>
  <c r="B112" i="41"/>
  <c r="B111" i="41"/>
  <c r="B110" i="41"/>
  <c r="B108" i="41"/>
  <c r="B107" i="41"/>
  <c r="B106" i="41"/>
  <c r="B105" i="41"/>
  <c r="B104" i="41"/>
  <c r="B102" i="41"/>
  <c r="B101" i="41"/>
  <c r="B100" i="41"/>
  <c r="B99" i="41"/>
  <c r="B98" i="41"/>
  <c r="B96" i="41"/>
  <c r="B95" i="41"/>
  <c r="B94" i="41"/>
  <c r="B93" i="41"/>
  <c r="B92" i="41"/>
  <c r="B90" i="41"/>
  <c r="B89" i="41"/>
  <c r="B88" i="41"/>
  <c r="B87" i="41"/>
  <c r="B86" i="41"/>
  <c r="B84" i="41"/>
  <c r="B83" i="41"/>
  <c r="B82" i="41"/>
  <c r="B81" i="41"/>
  <c r="B80" i="41"/>
  <c r="B78" i="41"/>
  <c r="B77" i="41"/>
  <c r="B76" i="41"/>
  <c r="B75" i="41"/>
  <c r="B74" i="41"/>
  <c r="B72" i="41"/>
  <c r="B71" i="41"/>
  <c r="B70" i="41"/>
  <c r="B69" i="41"/>
  <c r="B68" i="41"/>
  <c r="B66" i="41"/>
  <c r="B65" i="41"/>
  <c r="B64" i="41"/>
  <c r="B63" i="41"/>
  <c r="B62" i="41"/>
  <c r="B60" i="41"/>
  <c r="B59" i="41"/>
  <c r="B58" i="41"/>
  <c r="B57" i="41"/>
  <c r="B56" i="41"/>
  <c r="B54" i="41"/>
  <c r="B53" i="41"/>
  <c r="B52" i="41"/>
  <c r="B51" i="41"/>
  <c r="B50" i="41"/>
  <c r="B48" i="41"/>
  <c r="B47" i="41"/>
  <c r="B46" i="41"/>
  <c r="B45" i="41"/>
  <c r="B44" i="41"/>
  <c r="B42" i="41"/>
  <c r="B41" i="41"/>
  <c r="B40" i="41"/>
  <c r="B39" i="41"/>
  <c r="B38" i="41"/>
  <c r="B36" i="41"/>
  <c r="B35" i="41"/>
  <c r="B34" i="41"/>
  <c r="B33" i="41"/>
  <c r="B32" i="41"/>
  <c r="B30" i="41"/>
  <c r="B29" i="41"/>
  <c r="B28" i="41"/>
  <c r="B27" i="41"/>
  <c r="B26" i="41"/>
  <c r="B24" i="41"/>
  <c r="B23" i="41"/>
  <c r="B22" i="41"/>
  <c r="B21" i="41"/>
  <c r="B20" i="41"/>
  <c r="B18" i="41"/>
  <c r="B17" i="41"/>
  <c r="B16" i="41"/>
  <c r="B15" i="41"/>
  <c r="B14" i="41"/>
  <c r="B12" i="41"/>
  <c r="B11" i="41"/>
  <c r="B10" i="41"/>
  <c r="B9" i="41"/>
  <c r="B116" i="40"/>
  <c r="B114" i="40"/>
  <c r="B113" i="40"/>
  <c r="B112" i="40"/>
  <c r="B111" i="40"/>
  <c r="B110" i="40"/>
  <c r="B108" i="40"/>
  <c r="B107" i="40"/>
  <c r="B106" i="40"/>
  <c r="B105" i="40"/>
  <c r="B104" i="40"/>
  <c r="B102" i="40"/>
  <c r="B101" i="40"/>
  <c r="B100" i="40"/>
  <c r="B99" i="40"/>
  <c r="B98" i="40"/>
  <c r="B96" i="40"/>
  <c r="B95" i="40"/>
  <c r="B94" i="40"/>
  <c r="B93" i="40"/>
  <c r="B92" i="40"/>
  <c r="B90" i="40"/>
  <c r="B89" i="40"/>
  <c r="B88" i="40"/>
  <c r="B87" i="40"/>
  <c r="B86" i="40"/>
  <c r="B84" i="40"/>
  <c r="B83" i="40"/>
  <c r="B82" i="40"/>
  <c r="B81" i="40"/>
  <c r="B80" i="40"/>
  <c r="B78" i="40"/>
  <c r="B77" i="40"/>
  <c r="B76" i="40"/>
  <c r="B75" i="40"/>
  <c r="B74" i="40"/>
  <c r="B72" i="40"/>
  <c r="B71" i="40"/>
  <c r="B70" i="40"/>
  <c r="B69" i="40"/>
  <c r="B68" i="40"/>
  <c r="B66" i="40"/>
  <c r="B65" i="40"/>
  <c r="B64" i="40"/>
  <c r="B63" i="40"/>
  <c r="B62" i="40"/>
  <c r="B60" i="40"/>
  <c r="B59" i="40"/>
  <c r="B58" i="40"/>
  <c r="B57" i="40"/>
  <c r="B56" i="40"/>
  <c r="B54" i="40"/>
  <c r="B53" i="40"/>
  <c r="B52" i="40"/>
  <c r="B51" i="40"/>
  <c r="B50" i="40"/>
  <c r="B48" i="40"/>
  <c r="B47" i="40"/>
  <c r="B46" i="40"/>
  <c r="B45" i="40"/>
  <c r="B44" i="40"/>
  <c r="B42" i="40"/>
  <c r="B41" i="40"/>
  <c r="B40" i="40"/>
  <c r="B39" i="40"/>
  <c r="B38" i="40"/>
  <c r="B36" i="40"/>
  <c r="B35" i="40"/>
  <c r="B34" i="40"/>
  <c r="B33" i="40"/>
  <c r="B32" i="40"/>
  <c r="B30" i="40"/>
  <c r="B29" i="40"/>
  <c r="B28" i="40"/>
  <c r="B27" i="40"/>
  <c r="B26" i="40"/>
  <c r="B24" i="40"/>
  <c r="B23" i="40"/>
  <c r="B22" i="40"/>
  <c r="B21" i="40"/>
  <c r="B20" i="40"/>
  <c r="B18" i="40"/>
  <c r="B17" i="40"/>
  <c r="B16" i="40"/>
  <c r="B15" i="40"/>
  <c r="B14" i="40"/>
  <c r="B12" i="40"/>
  <c r="B11" i="40"/>
  <c r="B10" i="40"/>
  <c r="B9" i="40"/>
  <c r="B116" i="39"/>
  <c r="B114" i="39"/>
  <c r="B113" i="39"/>
  <c r="B112" i="39"/>
  <c r="B111" i="39"/>
  <c r="B110" i="39"/>
  <c r="B108" i="39"/>
  <c r="B107" i="39"/>
  <c r="B106" i="39"/>
  <c r="B105" i="39"/>
  <c r="B104" i="39"/>
  <c r="B102" i="39"/>
  <c r="B101" i="39"/>
  <c r="B100" i="39"/>
  <c r="B99" i="39"/>
  <c r="B98" i="39"/>
  <c r="B96" i="39"/>
  <c r="B95" i="39"/>
  <c r="B94" i="39"/>
  <c r="B93" i="39"/>
  <c r="B92" i="39"/>
  <c r="B90" i="39"/>
  <c r="B89" i="39"/>
  <c r="B88" i="39"/>
  <c r="B87" i="39"/>
  <c r="B86" i="39"/>
  <c r="B84" i="39"/>
  <c r="B83" i="39"/>
  <c r="B82" i="39"/>
  <c r="B81" i="39"/>
  <c r="B80" i="39"/>
  <c r="B78" i="39"/>
  <c r="B77" i="39"/>
  <c r="B76" i="39"/>
  <c r="B75" i="39"/>
  <c r="B74" i="39"/>
  <c r="B72" i="39"/>
  <c r="B71" i="39"/>
  <c r="B70" i="39"/>
  <c r="B69" i="39"/>
  <c r="B68" i="39"/>
  <c r="B66" i="39"/>
  <c r="B65" i="39"/>
  <c r="B64" i="39"/>
  <c r="B63" i="39"/>
  <c r="B62" i="39"/>
  <c r="B60" i="39"/>
  <c r="B59" i="39"/>
  <c r="B58" i="39"/>
  <c r="B57" i="39"/>
  <c r="B56" i="39"/>
  <c r="B54" i="39"/>
  <c r="B53" i="39"/>
  <c r="B52" i="39"/>
  <c r="B51" i="39"/>
  <c r="B50" i="39"/>
  <c r="B48" i="39"/>
  <c r="B47" i="39"/>
  <c r="B46" i="39"/>
  <c r="B45" i="39"/>
  <c r="B44" i="39"/>
  <c r="B42" i="39"/>
  <c r="B41" i="39"/>
  <c r="B40" i="39"/>
  <c r="B39" i="39"/>
  <c r="B38" i="39"/>
  <c r="B36" i="39"/>
  <c r="B35" i="39"/>
  <c r="B34" i="39"/>
  <c r="B33" i="39"/>
  <c r="B32" i="39"/>
  <c r="B30" i="39"/>
  <c r="B29" i="39"/>
  <c r="B28" i="39"/>
  <c r="B27" i="39"/>
  <c r="B26" i="39"/>
  <c r="B24" i="39"/>
  <c r="B23" i="39"/>
  <c r="B22" i="39"/>
  <c r="B21" i="39"/>
  <c r="B20" i="39"/>
  <c r="B18" i="39"/>
  <c r="B17" i="39"/>
  <c r="B16" i="39"/>
  <c r="B15" i="39"/>
  <c r="B14" i="39"/>
  <c r="B12" i="39"/>
  <c r="B11" i="39"/>
  <c r="B10" i="39"/>
  <c r="B9" i="39"/>
  <c r="B116" i="38"/>
  <c r="B114" i="38"/>
  <c r="B113" i="38"/>
  <c r="B112" i="38"/>
  <c r="B111" i="38"/>
  <c r="B110" i="38"/>
  <c r="B108" i="38"/>
  <c r="B107" i="38"/>
  <c r="B106" i="38"/>
  <c r="B105" i="38"/>
  <c r="B104" i="38"/>
  <c r="B102" i="38"/>
  <c r="B101" i="38"/>
  <c r="B100" i="38"/>
  <c r="B99" i="38"/>
  <c r="B98" i="38"/>
  <c r="B96" i="38"/>
  <c r="B95" i="38"/>
  <c r="B94" i="38"/>
  <c r="B93" i="38"/>
  <c r="B92" i="38"/>
  <c r="B90" i="38"/>
  <c r="B89" i="38"/>
  <c r="B88" i="38"/>
  <c r="B87" i="38"/>
  <c r="B86" i="38"/>
  <c r="B84" i="38"/>
  <c r="B83" i="38"/>
  <c r="B82" i="38"/>
  <c r="B81" i="38"/>
  <c r="B80" i="38"/>
  <c r="B78" i="38"/>
  <c r="B77" i="38"/>
  <c r="B76" i="38"/>
  <c r="B75" i="38"/>
  <c r="B74" i="38"/>
  <c r="B72" i="38"/>
  <c r="B71" i="38"/>
  <c r="B70" i="38"/>
  <c r="B69" i="38"/>
  <c r="B68" i="38"/>
  <c r="B66" i="38"/>
  <c r="B65" i="38"/>
  <c r="B64" i="38"/>
  <c r="B63" i="38"/>
  <c r="B62" i="38"/>
  <c r="B60" i="38"/>
  <c r="B59" i="38"/>
  <c r="B58" i="38"/>
  <c r="B57" i="38"/>
  <c r="B56" i="38"/>
  <c r="B54" i="38"/>
  <c r="B53" i="38"/>
  <c r="B52" i="38"/>
  <c r="B51" i="38"/>
  <c r="B50" i="38"/>
  <c r="B48" i="38"/>
  <c r="B47" i="38"/>
  <c r="B46" i="38"/>
  <c r="B45" i="38"/>
  <c r="B44" i="38"/>
  <c r="B42" i="38"/>
  <c r="B41" i="38"/>
  <c r="B40" i="38"/>
  <c r="B39" i="38"/>
  <c r="B38" i="38"/>
  <c r="B36" i="38"/>
  <c r="B35" i="38"/>
  <c r="B34" i="38"/>
  <c r="B33" i="38"/>
  <c r="B32" i="38"/>
  <c r="B30" i="38"/>
  <c r="B29" i="38"/>
  <c r="B28" i="38"/>
  <c r="B27" i="38"/>
  <c r="B26" i="38"/>
  <c r="B24" i="38"/>
  <c r="B23" i="38"/>
  <c r="B22" i="38"/>
  <c r="B21" i="38"/>
  <c r="B20" i="38"/>
  <c r="B18" i="38"/>
  <c r="B17" i="38"/>
  <c r="B16" i="38"/>
  <c r="B15" i="38"/>
  <c r="B14" i="38"/>
  <c r="B12" i="38"/>
  <c r="B11" i="38"/>
  <c r="B10" i="38"/>
  <c r="B9" i="38"/>
  <c r="B116" i="37"/>
  <c r="B114" i="37"/>
  <c r="B113" i="37"/>
  <c r="B112" i="37"/>
  <c r="B111" i="37"/>
  <c r="B110" i="37"/>
  <c r="B108" i="37"/>
  <c r="B107" i="37"/>
  <c r="B106" i="37"/>
  <c r="B105" i="37"/>
  <c r="B104" i="37"/>
  <c r="B102" i="37"/>
  <c r="B101" i="37"/>
  <c r="B100" i="37"/>
  <c r="B99" i="37"/>
  <c r="B98" i="37"/>
  <c r="B96" i="37"/>
  <c r="B95" i="37"/>
  <c r="B94" i="37"/>
  <c r="B93" i="37"/>
  <c r="B92" i="37"/>
  <c r="B90" i="37"/>
  <c r="B89" i="37"/>
  <c r="B88" i="37"/>
  <c r="B87" i="37"/>
  <c r="B86" i="37"/>
  <c r="B84" i="37"/>
  <c r="B83" i="37"/>
  <c r="B82" i="37"/>
  <c r="B81" i="37"/>
  <c r="B80" i="37"/>
  <c r="B78" i="37"/>
  <c r="B77" i="37"/>
  <c r="B76" i="37"/>
  <c r="B75" i="37"/>
  <c r="B74" i="37"/>
  <c r="B72" i="37"/>
  <c r="B71" i="37"/>
  <c r="B70" i="37"/>
  <c r="B69" i="37"/>
  <c r="B68" i="37"/>
  <c r="B66" i="37"/>
  <c r="B65" i="37"/>
  <c r="B64" i="37"/>
  <c r="B63" i="37"/>
  <c r="B62" i="37"/>
  <c r="B60" i="37"/>
  <c r="B59" i="37"/>
  <c r="B58" i="37"/>
  <c r="B57" i="37"/>
  <c r="B56" i="37"/>
  <c r="B54" i="37"/>
  <c r="B53" i="37"/>
  <c r="B52" i="37"/>
  <c r="B51" i="37"/>
  <c r="B50" i="37"/>
  <c r="B48" i="37"/>
  <c r="B47" i="37"/>
  <c r="B46" i="37"/>
  <c r="B45" i="37"/>
  <c r="B44" i="37"/>
  <c r="B42" i="37"/>
  <c r="B41" i="37"/>
  <c r="B40" i="37"/>
  <c r="B39" i="37"/>
  <c r="B38" i="37"/>
  <c r="B36" i="37"/>
  <c r="B35" i="37"/>
  <c r="B34" i="37"/>
  <c r="B33" i="37"/>
  <c r="B32" i="37"/>
  <c r="B30" i="37"/>
  <c r="B29" i="37"/>
  <c r="B28" i="37"/>
  <c r="B27" i="37"/>
  <c r="B26" i="37"/>
  <c r="B24" i="37"/>
  <c r="B23" i="37"/>
  <c r="B22" i="37"/>
  <c r="B21" i="37"/>
  <c r="B20" i="37"/>
  <c r="B18" i="37"/>
  <c r="B17" i="37"/>
  <c r="B16" i="37"/>
  <c r="B15" i="37"/>
  <c r="B14" i="37"/>
  <c r="B12" i="37"/>
  <c r="B11" i="37"/>
  <c r="B10" i="37"/>
  <c r="B9" i="37"/>
  <c r="B116" i="36"/>
  <c r="B114" i="36"/>
  <c r="B113" i="36"/>
  <c r="B112" i="36"/>
  <c r="B111" i="36"/>
  <c r="B110" i="36"/>
  <c r="B108" i="36"/>
  <c r="B107" i="36"/>
  <c r="B106" i="36"/>
  <c r="B105" i="36"/>
  <c r="B104" i="36"/>
  <c r="B102" i="36"/>
  <c r="B101" i="36"/>
  <c r="B100" i="36"/>
  <c r="B99" i="36"/>
  <c r="B98" i="36"/>
  <c r="B96" i="36"/>
  <c r="B95" i="36"/>
  <c r="B94" i="36"/>
  <c r="B93" i="36"/>
  <c r="B92" i="36"/>
  <c r="B90" i="36"/>
  <c r="B89" i="36"/>
  <c r="B88" i="36"/>
  <c r="B87" i="36"/>
  <c r="B86" i="36"/>
  <c r="B84" i="36"/>
  <c r="B83" i="36"/>
  <c r="B82" i="36"/>
  <c r="B81" i="36"/>
  <c r="B80" i="36"/>
  <c r="B78" i="36"/>
  <c r="B77" i="36"/>
  <c r="B76" i="36"/>
  <c r="B75" i="36"/>
  <c r="B74" i="36"/>
  <c r="B72" i="36"/>
  <c r="B71" i="36"/>
  <c r="B70" i="36"/>
  <c r="B69" i="36"/>
  <c r="B68" i="36"/>
  <c r="B66" i="36"/>
  <c r="B65" i="36"/>
  <c r="B64" i="36"/>
  <c r="B63" i="36"/>
  <c r="B62" i="36"/>
  <c r="B60" i="36"/>
  <c r="B59" i="36"/>
  <c r="B58" i="36"/>
  <c r="B57" i="36"/>
  <c r="B56" i="36"/>
  <c r="B54" i="36"/>
  <c r="B53" i="36"/>
  <c r="B52" i="36"/>
  <c r="B51" i="36"/>
  <c r="B50" i="36"/>
  <c r="B48" i="36"/>
  <c r="B47" i="36"/>
  <c r="B46" i="36"/>
  <c r="B45" i="36"/>
  <c r="B44" i="36"/>
  <c r="B42" i="36"/>
  <c r="B41" i="36"/>
  <c r="B40" i="36"/>
  <c r="B39" i="36"/>
  <c r="B38" i="36"/>
  <c r="B36" i="36"/>
  <c r="B35" i="36"/>
  <c r="B34" i="36"/>
  <c r="B33" i="36"/>
  <c r="B32" i="36"/>
  <c r="B30" i="36"/>
  <c r="B29" i="36"/>
  <c r="B28" i="36"/>
  <c r="B27" i="36"/>
  <c r="B26" i="36"/>
  <c r="B24" i="36"/>
  <c r="B23" i="36"/>
  <c r="B22" i="36"/>
  <c r="B21" i="36"/>
  <c r="B20" i="36"/>
  <c r="B18" i="36"/>
  <c r="B17" i="36"/>
  <c r="B16" i="36"/>
  <c r="B15" i="36"/>
  <c r="B14" i="36"/>
  <c r="B12" i="36"/>
  <c r="B11" i="36"/>
  <c r="B10" i="36"/>
  <c r="B9" i="36"/>
  <c r="B116" i="35"/>
  <c r="B114" i="35"/>
  <c r="B113" i="35"/>
  <c r="B112" i="35"/>
  <c r="B111" i="35"/>
  <c r="B110" i="35"/>
  <c r="B108" i="35"/>
  <c r="B107" i="35"/>
  <c r="B106" i="35"/>
  <c r="B105" i="35"/>
  <c r="B104" i="35"/>
  <c r="B102" i="35"/>
  <c r="B101" i="35"/>
  <c r="B100" i="35"/>
  <c r="B99" i="35"/>
  <c r="B98" i="35"/>
  <c r="B96" i="35"/>
  <c r="B95" i="35"/>
  <c r="B94" i="35"/>
  <c r="B93" i="35"/>
  <c r="B92" i="35"/>
  <c r="B90" i="35"/>
  <c r="B89" i="35"/>
  <c r="B88" i="35"/>
  <c r="B87" i="35"/>
  <c r="B86" i="35"/>
  <c r="B84" i="35"/>
  <c r="B83" i="35"/>
  <c r="B82" i="35"/>
  <c r="B81" i="35"/>
  <c r="B80" i="35"/>
  <c r="B78" i="35"/>
  <c r="B77" i="35"/>
  <c r="B76" i="35"/>
  <c r="B75" i="35"/>
  <c r="B74" i="35"/>
  <c r="B72" i="35"/>
  <c r="B71" i="35"/>
  <c r="B70" i="35"/>
  <c r="B69" i="35"/>
  <c r="B68" i="35"/>
  <c r="B66" i="35"/>
  <c r="B65" i="35"/>
  <c r="B64" i="35"/>
  <c r="B63" i="35"/>
  <c r="B62" i="35"/>
  <c r="B60" i="35"/>
  <c r="B59" i="35"/>
  <c r="B58" i="35"/>
  <c r="B57" i="35"/>
  <c r="B56" i="35"/>
  <c r="B54" i="35"/>
  <c r="B53" i="35"/>
  <c r="B52" i="35"/>
  <c r="B51" i="35"/>
  <c r="B50" i="35"/>
  <c r="B48" i="35"/>
  <c r="B47" i="35"/>
  <c r="B46" i="35"/>
  <c r="B45" i="35"/>
  <c r="B44" i="35"/>
  <c r="B42" i="35"/>
  <c r="B41" i="35"/>
  <c r="B40" i="35"/>
  <c r="B39" i="35"/>
  <c r="B38" i="35"/>
  <c r="B36" i="35"/>
  <c r="B35" i="35"/>
  <c r="B34" i="35"/>
  <c r="B33" i="35"/>
  <c r="B32" i="35"/>
  <c r="B30" i="35"/>
  <c r="B29" i="35"/>
  <c r="B28" i="35"/>
  <c r="B27" i="35"/>
  <c r="B26" i="35"/>
  <c r="B24" i="35"/>
  <c r="B23" i="35"/>
  <c r="B22" i="35"/>
  <c r="B21" i="35"/>
  <c r="B20" i="35"/>
  <c r="B18" i="35"/>
  <c r="B17" i="35"/>
  <c r="B16" i="35"/>
  <c r="B15" i="35"/>
  <c r="B14" i="35"/>
  <c r="B12" i="35"/>
  <c r="B11" i="35"/>
  <c r="B10" i="35"/>
  <c r="B9" i="35"/>
  <c r="B116" i="34"/>
  <c r="B114" i="34"/>
  <c r="B113" i="34"/>
  <c r="B112" i="34"/>
  <c r="B111" i="34"/>
  <c r="B110" i="34"/>
  <c r="B108" i="34"/>
  <c r="B107" i="34"/>
  <c r="B106" i="34"/>
  <c r="B105" i="34"/>
  <c r="B104" i="34"/>
  <c r="B102" i="34"/>
  <c r="B101" i="34"/>
  <c r="B100" i="34"/>
  <c r="B99" i="34"/>
  <c r="B98" i="34"/>
  <c r="B96" i="34"/>
  <c r="B95" i="34"/>
  <c r="B94" i="34"/>
  <c r="B93" i="34"/>
  <c r="B92" i="34"/>
  <c r="B90" i="34"/>
  <c r="B89" i="34"/>
  <c r="B88" i="34"/>
  <c r="B87" i="34"/>
  <c r="B86" i="34"/>
  <c r="B84" i="34"/>
  <c r="B83" i="34"/>
  <c r="B82" i="34"/>
  <c r="B81" i="34"/>
  <c r="B80" i="34"/>
  <c r="B78" i="34"/>
  <c r="B77" i="34"/>
  <c r="B76" i="34"/>
  <c r="B75" i="34"/>
  <c r="B74" i="34"/>
  <c r="B72" i="34"/>
  <c r="B71" i="34"/>
  <c r="B70" i="34"/>
  <c r="B69" i="34"/>
  <c r="B68" i="34"/>
  <c r="B66" i="34"/>
  <c r="B65" i="34"/>
  <c r="B64" i="34"/>
  <c r="B63" i="34"/>
  <c r="B62" i="34"/>
  <c r="B60" i="34"/>
  <c r="B59" i="34"/>
  <c r="B58" i="34"/>
  <c r="B57" i="34"/>
  <c r="B56" i="34"/>
  <c r="B54" i="34"/>
  <c r="B53" i="34"/>
  <c r="B52" i="34"/>
  <c r="B51" i="34"/>
  <c r="B50" i="34"/>
  <c r="B48" i="34"/>
  <c r="B47" i="34"/>
  <c r="B46" i="34"/>
  <c r="B45" i="34"/>
  <c r="B44" i="34"/>
  <c r="B42" i="34"/>
  <c r="B41" i="34"/>
  <c r="B40" i="34"/>
  <c r="B39" i="34"/>
  <c r="B38" i="34"/>
  <c r="B36" i="34"/>
  <c r="B35" i="34"/>
  <c r="B34" i="34"/>
  <c r="B33" i="34"/>
  <c r="B32" i="34"/>
  <c r="B30" i="34"/>
  <c r="B29" i="34"/>
  <c r="B28" i="34"/>
  <c r="B27" i="34"/>
  <c r="B26" i="34"/>
  <c r="B24" i="34"/>
  <c r="B23" i="34"/>
  <c r="B22" i="34"/>
  <c r="B21" i="34"/>
  <c r="B20" i="34"/>
  <c r="B18" i="34"/>
  <c r="B17" i="34"/>
  <c r="B16" i="34"/>
  <c r="B15" i="34"/>
  <c r="B14" i="34"/>
  <c r="B12" i="34"/>
  <c r="B11" i="34"/>
  <c r="B10" i="34"/>
  <c r="B9" i="34"/>
  <c r="B116" i="33"/>
  <c r="B114" i="33"/>
  <c r="B113" i="33"/>
  <c r="B112" i="33"/>
  <c r="B111" i="33"/>
  <c r="B110" i="33"/>
  <c r="B108" i="33"/>
  <c r="B107" i="33"/>
  <c r="B106" i="33"/>
  <c r="B105" i="33"/>
  <c r="B104" i="33"/>
  <c r="B102" i="33"/>
  <c r="B101" i="33"/>
  <c r="B100" i="33"/>
  <c r="B99" i="33"/>
  <c r="B98" i="33"/>
  <c r="B96" i="33"/>
  <c r="B95" i="33"/>
  <c r="B94" i="33"/>
  <c r="B93" i="33"/>
  <c r="B92" i="33"/>
  <c r="B90" i="33"/>
  <c r="B89" i="33"/>
  <c r="B88" i="33"/>
  <c r="B87" i="33"/>
  <c r="B86" i="33"/>
  <c r="B84" i="33"/>
  <c r="B83" i="33"/>
  <c r="B82" i="33"/>
  <c r="B81" i="33"/>
  <c r="B80" i="33"/>
  <c r="B78" i="33"/>
  <c r="B77" i="33"/>
  <c r="B76" i="33"/>
  <c r="B75" i="33"/>
  <c r="B74" i="33"/>
  <c r="B72" i="33"/>
  <c r="B71" i="33"/>
  <c r="B70" i="33"/>
  <c r="B69" i="33"/>
  <c r="B68" i="33"/>
  <c r="B66" i="33"/>
  <c r="B65" i="33"/>
  <c r="B64" i="33"/>
  <c r="B63" i="33"/>
  <c r="B62" i="33"/>
  <c r="B60" i="33"/>
  <c r="B59" i="33"/>
  <c r="B58" i="33"/>
  <c r="B57" i="33"/>
  <c r="B56" i="33"/>
  <c r="B54" i="33"/>
  <c r="B53" i="33"/>
  <c r="B52" i="33"/>
  <c r="B51" i="33"/>
  <c r="B50" i="33"/>
  <c r="B48" i="33"/>
  <c r="B47" i="33"/>
  <c r="B46" i="33"/>
  <c r="B45" i="33"/>
  <c r="B44" i="33"/>
  <c r="B42" i="33"/>
  <c r="B41" i="33"/>
  <c r="B40" i="33"/>
  <c r="B39" i="33"/>
  <c r="B38" i="33"/>
  <c r="B36" i="33"/>
  <c r="B35" i="33"/>
  <c r="B34" i="33"/>
  <c r="B33" i="33"/>
  <c r="B32" i="33"/>
  <c r="B30" i="33"/>
  <c r="B29" i="33"/>
  <c r="B28" i="33"/>
  <c r="B27" i="33"/>
  <c r="B26" i="33"/>
  <c r="B24" i="33"/>
  <c r="B23" i="33"/>
  <c r="B22" i="33"/>
  <c r="B21" i="33"/>
  <c r="B20" i="33"/>
  <c r="B18" i="33"/>
  <c r="B17" i="33"/>
  <c r="B16" i="33"/>
  <c r="B15" i="33"/>
  <c r="B14" i="33"/>
  <c r="B12" i="33"/>
  <c r="B11" i="33"/>
  <c r="B10" i="33"/>
  <c r="B9" i="33"/>
  <c r="B116" i="32"/>
  <c r="B114" i="32"/>
  <c r="B113" i="32"/>
  <c r="B112" i="32"/>
  <c r="B111" i="32"/>
  <c r="B110" i="32"/>
  <c r="B108" i="32"/>
  <c r="B107" i="32"/>
  <c r="B106" i="32"/>
  <c r="B105" i="32"/>
  <c r="B104" i="32"/>
  <c r="B102" i="32"/>
  <c r="B101" i="32"/>
  <c r="B100" i="32"/>
  <c r="B99" i="32"/>
  <c r="B98" i="32"/>
  <c r="B96" i="32"/>
  <c r="B95" i="32"/>
  <c r="B94" i="32"/>
  <c r="B93" i="32"/>
  <c r="B92" i="32"/>
  <c r="B90" i="32"/>
  <c r="B89" i="32"/>
  <c r="B88" i="32"/>
  <c r="B87" i="32"/>
  <c r="B86" i="32"/>
  <c r="B84" i="32"/>
  <c r="B83" i="32"/>
  <c r="B82" i="32"/>
  <c r="B81" i="32"/>
  <c r="B80" i="32"/>
  <c r="B78" i="32"/>
  <c r="B77" i="32"/>
  <c r="B76" i="32"/>
  <c r="B75" i="32"/>
  <c r="B74" i="32"/>
  <c r="B72" i="32"/>
  <c r="B71" i="32"/>
  <c r="B70" i="32"/>
  <c r="B69" i="32"/>
  <c r="B68" i="32"/>
  <c r="B66" i="32"/>
  <c r="B65" i="32"/>
  <c r="B64" i="32"/>
  <c r="B63" i="32"/>
  <c r="B62" i="32"/>
  <c r="B60" i="32"/>
  <c r="B59" i="32"/>
  <c r="B58" i="32"/>
  <c r="B57" i="32"/>
  <c r="B56" i="32"/>
  <c r="B54" i="32"/>
  <c r="B53" i="32"/>
  <c r="B52" i="32"/>
  <c r="B51" i="32"/>
  <c r="B50" i="32"/>
  <c r="B48" i="32"/>
  <c r="B47" i="32"/>
  <c r="B46" i="32"/>
  <c r="B45" i="32"/>
  <c r="B44" i="32"/>
  <c r="B42" i="32"/>
  <c r="B41" i="32"/>
  <c r="B40" i="32"/>
  <c r="B39" i="32"/>
  <c r="B38" i="32"/>
  <c r="B36" i="32"/>
  <c r="B35" i="32"/>
  <c r="B34" i="32"/>
  <c r="B33" i="32"/>
  <c r="B32" i="32"/>
  <c r="B30" i="32"/>
  <c r="B29" i="32"/>
  <c r="B28" i="32"/>
  <c r="B27" i="32"/>
  <c r="B26" i="32"/>
  <c r="B24" i="32"/>
  <c r="B23" i="32"/>
  <c r="B22" i="32"/>
  <c r="B21" i="32"/>
  <c r="B20" i="32"/>
  <c r="B18" i="32"/>
  <c r="B17" i="32"/>
  <c r="B16" i="32"/>
  <c r="B15" i="32"/>
  <c r="B14" i="32"/>
  <c r="B12" i="32"/>
  <c r="B11" i="32"/>
  <c r="B10" i="32"/>
  <c r="B9" i="32"/>
  <c r="B116" i="31"/>
  <c r="B114" i="31"/>
  <c r="B113" i="31"/>
  <c r="B112" i="31"/>
  <c r="B111" i="31"/>
  <c r="B110" i="31"/>
  <c r="B108" i="31"/>
  <c r="B107" i="31"/>
  <c r="B106" i="31"/>
  <c r="B105" i="31"/>
  <c r="B104" i="31"/>
  <c r="B102" i="31"/>
  <c r="B101" i="31"/>
  <c r="B100" i="31"/>
  <c r="B99" i="31"/>
  <c r="B98" i="31"/>
  <c r="B96" i="31"/>
  <c r="B95" i="31"/>
  <c r="B94" i="31"/>
  <c r="B93" i="31"/>
  <c r="B92" i="31"/>
  <c r="B90" i="31"/>
  <c r="B89" i="31"/>
  <c r="B88" i="31"/>
  <c r="B87" i="31"/>
  <c r="B86" i="31"/>
  <c r="B84" i="31"/>
  <c r="B83" i="31"/>
  <c r="B82" i="31"/>
  <c r="B81" i="31"/>
  <c r="B80" i="31"/>
  <c r="B78" i="31"/>
  <c r="B77" i="31"/>
  <c r="B76" i="31"/>
  <c r="B75" i="31"/>
  <c r="B74" i="31"/>
  <c r="B72" i="31"/>
  <c r="B71" i="31"/>
  <c r="B70" i="31"/>
  <c r="B69" i="31"/>
  <c r="B68" i="31"/>
  <c r="B66" i="31"/>
  <c r="B65" i="31"/>
  <c r="B64" i="31"/>
  <c r="B63" i="31"/>
  <c r="B62" i="31"/>
  <c r="B60" i="31"/>
  <c r="B59" i="31"/>
  <c r="B58" i="31"/>
  <c r="B57" i="31"/>
  <c r="B56" i="31"/>
  <c r="B54" i="31"/>
  <c r="B53" i="31"/>
  <c r="B52" i="31"/>
  <c r="B51" i="31"/>
  <c r="B50" i="31"/>
  <c r="B48" i="31"/>
  <c r="B47" i="31"/>
  <c r="B46" i="31"/>
  <c r="B45" i="31"/>
  <c r="B44" i="31"/>
  <c r="B42" i="31"/>
  <c r="B41" i="31"/>
  <c r="B40" i="31"/>
  <c r="B39" i="31"/>
  <c r="B38" i="31"/>
  <c r="B36" i="31"/>
  <c r="B35" i="31"/>
  <c r="B34" i="31"/>
  <c r="B33" i="31"/>
  <c r="B32" i="31"/>
  <c r="B30" i="31"/>
  <c r="B29" i="31"/>
  <c r="B28" i="31"/>
  <c r="B27" i="31"/>
  <c r="B26" i="31"/>
  <c r="B24" i="31"/>
  <c r="B23" i="31"/>
  <c r="B22" i="31"/>
  <c r="B21" i="31"/>
  <c r="B20" i="31"/>
  <c r="B18" i="31"/>
  <c r="B17" i="31"/>
  <c r="B16" i="31"/>
  <c r="B15" i="31"/>
  <c r="B14" i="31"/>
  <c r="B12" i="31"/>
  <c r="B11" i="31"/>
  <c r="B10" i="31"/>
  <c r="B9" i="31"/>
  <c r="B118" i="30"/>
  <c r="B116" i="30"/>
  <c r="B115" i="30"/>
  <c r="B114" i="30"/>
  <c r="B113" i="30"/>
  <c r="B112" i="30"/>
  <c r="B110" i="30"/>
  <c r="B109" i="30"/>
  <c r="B108" i="30"/>
  <c r="B107" i="30"/>
  <c r="B106" i="30"/>
  <c r="B104" i="30"/>
  <c r="B103" i="30"/>
  <c r="B102" i="30"/>
  <c r="B101" i="30"/>
  <c r="B100" i="30"/>
  <c r="B98" i="30"/>
  <c r="B97" i="30"/>
  <c r="B96" i="30"/>
  <c r="B95" i="30"/>
  <c r="B94" i="30"/>
  <c r="B92" i="30"/>
  <c r="B91" i="30"/>
  <c r="B90" i="30"/>
  <c r="B89" i="30"/>
  <c r="B88" i="30"/>
  <c r="B86" i="30"/>
  <c r="B85" i="30"/>
  <c r="B84" i="30"/>
  <c r="B83" i="30"/>
  <c r="B82" i="30"/>
  <c r="B79" i="30"/>
  <c r="B78" i="30"/>
  <c r="B77" i="30"/>
  <c r="B76" i="30"/>
  <c r="B75" i="30"/>
  <c r="B73" i="30"/>
  <c r="B72" i="30"/>
  <c r="B71" i="30"/>
  <c r="B70" i="30"/>
  <c r="B69" i="30"/>
  <c r="B67" i="30"/>
  <c r="B66" i="30"/>
  <c r="B65" i="30"/>
  <c r="B64" i="30"/>
  <c r="B63" i="30"/>
  <c r="B61" i="30"/>
  <c r="B60" i="30"/>
  <c r="B59" i="30"/>
  <c r="B58" i="30"/>
  <c r="B57" i="30"/>
  <c r="B55" i="30"/>
  <c r="B54" i="30"/>
  <c r="B53" i="30"/>
  <c r="B52" i="30"/>
  <c r="B51" i="30"/>
  <c r="B48" i="30"/>
  <c r="B47" i="30"/>
  <c r="B46" i="30"/>
  <c r="B45" i="30"/>
  <c r="B44" i="30"/>
  <c r="B42" i="30"/>
  <c r="B41" i="30"/>
  <c r="B40" i="30"/>
  <c r="B39" i="30"/>
  <c r="B38" i="30"/>
  <c r="B36" i="30"/>
  <c r="B35" i="30"/>
  <c r="B34" i="30"/>
  <c r="B33" i="30"/>
  <c r="B32" i="30"/>
  <c r="B30" i="30"/>
  <c r="B29" i="30"/>
  <c r="B28" i="30"/>
  <c r="B27" i="30"/>
  <c r="B26" i="30"/>
  <c r="B24" i="30"/>
  <c r="B23" i="30"/>
  <c r="B22" i="30"/>
  <c r="B21" i="30"/>
  <c r="B20" i="30"/>
  <c r="B18" i="30"/>
  <c r="B17" i="30"/>
  <c r="B16" i="30"/>
  <c r="B15" i="30"/>
  <c r="B14" i="30"/>
  <c r="B12" i="30"/>
  <c r="B11" i="30"/>
  <c r="B10" i="30"/>
  <c r="B9" i="30"/>
  <c r="B116" i="10" l="1"/>
  <c r="B114" i="10"/>
  <c r="B113" i="10"/>
  <c r="B112" i="10"/>
  <c r="B111" i="10"/>
  <c r="B110" i="10"/>
  <c r="B108" i="10"/>
  <c r="B107" i="10"/>
  <c r="B106" i="10"/>
  <c r="B105" i="10"/>
  <c r="B104" i="10"/>
  <c r="B102" i="10"/>
  <c r="B101" i="10"/>
  <c r="B100" i="10"/>
  <c r="B99" i="10"/>
  <c r="B98" i="10"/>
  <c r="B96" i="10"/>
  <c r="B95" i="10"/>
  <c r="B94" i="10"/>
  <c r="B93" i="10"/>
  <c r="B92" i="10"/>
  <c r="B90" i="10"/>
  <c r="B89" i="10"/>
  <c r="B88" i="10"/>
  <c r="B87" i="10"/>
  <c r="B86" i="10"/>
  <c r="B84" i="10"/>
  <c r="B83" i="10"/>
  <c r="B82" i="10"/>
  <c r="B81" i="10"/>
  <c r="B80" i="10"/>
  <c r="B78" i="10"/>
  <c r="B77" i="10"/>
  <c r="B76" i="10"/>
  <c r="B75" i="10"/>
  <c r="B74" i="10"/>
  <c r="B72" i="10"/>
  <c r="B71" i="10"/>
  <c r="B70" i="10"/>
  <c r="B69" i="10"/>
  <c r="B68" i="10"/>
  <c r="B66" i="10"/>
  <c r="B65" i="10"/>
  <c r="B64" i="10"/>
  <c r="B63" i="10"/>
  <c r="B62" i="10"/>
  <c r="B60" i="10"/>
  <c r="B59" i="10"/>
  <c r="B58" i="10"/>
  <c r="B57" i="10"/>
  <c r="B56" i="10"/>
  <c r="B54" i="10"/>
  <c r="B53" i="10"/>
  <c r="B52" i="10"/>
  <c r="B51" i="10"/>
  <c r="B50" i="10"/>
  <c r="B48" i="10"/>
  <c r="B47" i="10"/>
  <c r="B46" i="10"/>
  <c r="B45" i="10"/>
  <c r="B44" i="10"/>
  <c r="B42" i="10"/>
  <c r="B41" i="10"/>
  <c r="B40" i="10"/>
  <c r="B39" i="10"/>
  <c r="B38" i="10"/>
  <c r="B36" i="10"/>
  <c r="B35" i="10"/>
  <c r="B34" i="10"/>
  <c r="B33" i="10"/>
  <c r="B32" i="10"/>
  <c r="B30" i="10"/>
  <c r="B29" i="10"/>
  <c r="B28" i="10"/>
  <c r="B27" i="10"/>
  <c r="B26" i="10"/>
  <c r="B24" i="10"/>
  <c r="B23" i="10"/>
  <c r="B22" i="10"/>
  <c r="B21" i="10"/>
  <c r="B20" i="10"/>
  <c r="B18" i="10"/>
  <c r="B17" i="10"/>
  <c r="B16" i="10"/>
  <c r="B15" i="10"/>
  <c r="B14" i="10"/>
  <c r="B12" i="10" l="1"/>
  <c r="B11" i="10"/>
  <c r="B10" i="10"/>
  <c r="B9" i="10"/>
</calcChain>
</file>

<file path=xl/sharedStrings.xml><?xml version="1.0" encoding="utf-8"?>
<sst xmlns="http://schemas.openxmlformats.org/spreadsheetml/2006/main" count="2026" uniqueCount="176">
  <si>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</si>
  <si>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</si>
  <si>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</si>
  <si>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</si>
  <si>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</si>
  <si>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</si>
  <si>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</si>
  <si>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</si>
  <si>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</si>
  <si>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</si>
  <si>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</si>
  <si>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</si>
  <si>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</si>
  <si>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</si>
  <si>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</si>
  <si>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</si>
  <si>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</si>
  <si>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</si>
  <si>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</si>
  <si>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</si>
  <si>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</si>
  <si>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</si>
  <si>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November</t>
  </si>
  <si>
    <t>Dezember</t>
  </si>
  <si>
    <t>Statistisches Amt</t>
  </si>
  <si>
    <t>für Hamburg und Schleswig-Holstein</t>
  </si>
  <si>
    <t>STATISTISCHER BERICHT</t>
  </si>
  <si>
    <t>Statistisches Amt für Hamburg und Schleswig-Holstein</t>
  </si>
  <si>
    <t>Auskunft zu dieser Veröffentlichung:</t>
  </si>
  <si>
    <t>u. dgl.</t>
  </si>
  <si>
    <t>Bevölkerung</t>
  </si>
  <si>
    <t>Unter 1</t>
  </si>
  <si>
    <t>1 - 2</t>
  </si>
  <si>
    <t>2 - 3</t>
  </si>
  <si>
    <t>3 - 4</t>
  </si>
  <si>
    <t>4 - 5</t>
  </si>
  <si>
    <t>Zusammen</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</si>
  <si>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</si>
  <si>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</si>
  <si>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</si>
  <si>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</si>
  <si>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</si>
  <si>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</si>
  <si>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</si>
  <si>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</si>
  <si>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</si>
  <si>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</si>
  <si>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</si>
  <si>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</si>
  <si>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</si>
  <si>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</si>
  <si>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</si>
  <si>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</si>
  <si>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</si>
  <si>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</si>
  <si>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</si>
  <si>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</si>
  <si>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25 - 26</t>
  </si>
  <si>
    <t>26 - 27</t>
  </si>
  <si>
    <t>27 - 28</t>
  </si>
  <si>
    <t>28 - 29</t>
  </si>
  <si>
    <t>29 - 30</t>
  </si>
  <si>
    <t>30 - 31</t>
  </si>
  <si>
    <t>31 - 32</t>
  </si>
  <si>
    <t>32 - 33</t>
  </si>
  <si>
    <t>33 - 34</t>
  </si>
  <si>
    <t>34 - 35</t>
  </si>
  <si>
    <t>35 - 36</t>
  </si>
  <si>
    <t>36 - 37</t>
  </si>
  <si>
    <t>37 - 38</t>
  </si>
  <si>
    <t>38 - 39</t>
  </si>
  <si>
    <t>39 - 40</t>
  </si>
  <si>
    <t>40 - 41</t>
  </si>
  <si>
    <t>41 - 42</t>
  </si>
  <si>
    <t>42 - 43</t>
  </si>
  <si>
    <t>43 - 44</t>
  </si>
  <si>
    <t>44 - 45</t>
  </si>
  <si>
    <t>45 - 46</t>
  </si>
  <si>
    <t>46 - 47</t>
  </si>
  <si>
    <t>47 - 48</t>
  </si>
  <si>
    <t>48 - 49</t>
  </si>
  <si>
    <t>49 - 50</t>
  </si>
  <si>
    <t>50 - 51</t>
  </si>
  <si>
    <t>51 - 52</t>
  </si>
  <si>
    <t>52 - 53</t>
  </si>
  <si>
    <t>53 - 54</t>
  </si>
  <si>
    <t>54 - 55</t>
  </si>
  <si>
    <t>55 - 56</t>
  </si>
  <si>
    <t>56 - 57</t>
  </si>
  <si>
    <t>57 - 58</t>
  </si>
  <si>
    <t>58 - 59</t>
  </si>
  <si>
    <t>59 - 60</t>
  </si>
  <si>
    <t>60 - 61</t>
  </si>
  <si>
    <t>61 - 62</t>
  </si>
  <si>
    <t>62 - 63</t>
  </si>
  <si>
    <t>63 - 64</t>
  </si>
  <si>
    <t>64 - 65</t>
  </si>
  <si>
    <t>65 - 66</t>
  </si>
  <si>
    <t>66 - 67</t>
  </si>
  <si>
    <t>67 - 68</t>
  </si>
  <si>
    <t>68 - 69</t>
  </si>
  <si>
    <t>69 - 70</t>
  </si>
  <si>
    <t>70 - 71</t>
  </si>
  <si>
    <t>71 - 72</t>
  </si>
  <si>
    <t>72 - 73</t>
  </si>
  <si>
    <t>73 - 74</t>
  </si>
  <si>
    <t>74 - 75</t>
  </si>
  <si>
    <t>75 - 76</t>
  </si>
  <si>
    <t>76 - 77</t>
  </si>
  <si>
    <t>77 - 78</t>
  </si>
  <si>
    <t>78 - 79</t>
  </si>
  <si>
    <t>79 - 80</t>
  </si>
  <si>
    <t>80 - 81</t>
  </si>
  <si>
    <t>85 - 86</t>
  </si>
  <si>
    <t>86 - 87</t>
  </si>
  <si>
    <t>87 - 88</t>
  </si>
  <si>
    <t>88 - 89</t>
  </si>
  <si>
    <t>89 - 90</t>
  </si>
  <si>
    <t>90 und älter</t>
  </si>
  <si>
    <t>u. früher</t>
  </si>
  <si>
    <t xml:space="preserve">Insgesamt </t>
  </si>
  <si>
    <t>82 - 83</t>
  </si>
  <si>
    <t>84 - 85</t>
  </si>
  <si>
    <t>81 - 82</t>
  </si>
  <si>
    <t>83 - 84</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</si>
  <si>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</si>
  <si>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</si>
  <si>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</si>
  <si>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</si>
  <si>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</si>
  <si>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</si>
  <si>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</si>
  <si>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</si>
  <si>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</si>
  <si>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</si>
  <si>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</si>
  <si>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</si>
  <si>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</si>
  <si>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</si>
  <si>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</si>
  <si>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</si>
  <si>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Land Schleswig-Holstein</t>
  </si>
  <si>
    <t>nach Alter und Geschlecht</t>
  </si>
  <si>
    <t>Die Bevölkerung in Schleswig-Holstein</t>
  </si>
  <si>
    <t>Herausgeber:</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</si>
  <si>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</si>
  <si>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</si>
  <si>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</si>
  <si>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</si>
  <si>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</si>
  <si>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</si>
  <si>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</si>
  <si>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</si>
  <si>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</si>
  <si>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</si>
  <si>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</si>
  <si>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KREISFREIE STADT
Kreis</t>
  </si>
  <si>
    <r>
      <rPr>
        <vertAlign val="superscript"/>
        <sz val="8"/>
        <rFont val="Arial"/>
        <family val="2"/>
      </rPr>
      <t>1</t>
    </r>
    <r>
      <rPr>
        <sz val="8"/>
        <rFont val="Arial"/>
        <family val="2"/>
      </rPr>
      <t xml:space="preserve">  Abweichungen zur Summe durch Rundungen</t>
    </r>
  </si>
  <si>
    <t>insgesamt</t>
  </si>
  <si>
    <t>männlich</t>
  </si>
  <si>
    <t>weiblich</t>
  </si>
  <si>
    <t>Alter von…bis
unter … Jahren</t>
  </si>
  <si>
    <t xml:space="preserve">2. Bevölkerung in den kreisfreien Städten und Kreisen nach Alter und Geburtsjahren </t>
  </si>
  <si>
    <t>Geburtsjahr</t>
  </si>
  <si>
    <t xml:space="preserve"> – Personen insgesamt –</t>
  </si>
  <si>
    <t xml:space="preserve"> Fortschreibung auf Basis des Zensus 2011</t>
  </si>
  <si>
    <t xml:space="preserve"> - Endgültige Ergebnisse -</t>
  </si>
  <si>
    <t>Thomas Gregor</t>
  </si>
  <si>
    <t>Telefon: 040 42831-2189</t>
  </si>
  <si>
    <t>E-Mail: thomas.gregor@statistik-nord.de</t>
  </si>
  <si>
    <t>Kennziffer: A I 3 - j 17 SH</t>
  </si>
  <si>
    <t xml:space="preserve">Herausgegeben am: 01. Oktober 2018 </t>
  </si>
  <si>
    <t xml:space="preserve">© Statistisches Amt für Hamburg und Schleswig-Holstein, Hamburg 2018 
Auszugsweise Vervielfältigung und Verbreitung mit Quellenangabe gestattet.        </t>
  </si>
  <si>
    <t>1. Bevölkerung in Schleswig-Holstein nach kreisfreien Städten und Kreisen 2017</t>
  </si>
  <si>
    <t>Bevölkerung am 31.12.2017</t>
  </si>
  <si>
    <r>
      <t>Durchschnitts-bevölkerung</t>
    </r>
    <r>
      <rPr>
        <vertAlign val="superscript"/>
        <sz val="9"/>
        <rFont val="Arial"/>
        <family val="2"/>
      </rPr>
      <t>1</t>
    </r>
    <r>
      <rPr>
        <sz val="9"/>
        <rFont val="Arial"/>
        <family val="2"/>
      </rPr>
      <t xml:space="preserve">
2017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</si>
</sst>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5" formatCode="#\ ###\ ###"/>
    <numFmt numFmtId="167" formatCode="#\ ###\ ##0\ \ \ \ ;\-\ #\ ###\ ##0\ \ \ \ ;\-\ \ \ \ "/>
    <numFmt numFmtId="168" formatCode="####\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9"/>
      <name val="Helvetica"/>
    </font>
    <font>
      <sz val="10"/>
      <name val="Arial"/>
      <family val="2"/>
    </font>
    <font>
      <b/>
      <sz val="9"/>
      <name val="Arial"/>
      <family val="2"/>
    </font>
    <font>
      <b/>
      <sz val="9"/>
      <name val="Helvetica"/>
    </font>
    <font>
      <u/>
      <sz val="11"/>
      <color theme="10"/>
      <name val="Arial"/>
      <family val="2"/>
    </font>
    <font>
      <u/>
      <sz val="10"/>
      <color theme="10"/>
      <name val="Arial"/>
      <family val="2"/>
    </font>
    <font>
      <sz val="28"/>
      <color theme="1"/>
      <name val="Arial"/>
      <family val="2"/>
    </font>
    <font>
      <b/>
      <sz val="18"/>
      <color theme="1"/>
      <name val="Arial"/>
      <family val="2"/>
    </font>
    <font>
      <vertAlign val="superscript"/>
      <sz val="9"/>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26">
    <border>
      <left/>
      <right/>
      <top/>
      <bottom/>
      <diagonal/>
    </border>
    <border>
      <left style="thin">
        <color theme="3"/>
      </left>
      <right style="thin">
        <color theme="3"/>
      </right>
      <top style="thin">
        <color theme="3"/>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theme="3"/>
      </left>
      <right/>
      <top style="thin">
        <color theme="3"/>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style="thin">
        <color rgb="FF1E4B7D"/>
      </right>
      <top style="thin">
        <color theme="3"/>
      </top>
      <bottom style="thin">
        <color theme="3"/>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5">
    <xf numFmtId="0" fontId="0" fillId="0" borderId="0"/>
    <xf numFmtId="0" fontId="20" fillId="2"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5" applyNumberFormat="0" applyAlignment="0" applyProtection="0"/>
    <xf numFmtId="0" fontId="30" fillId="6" borderId="6" applyNumberFormat="0" applyAlignment="0" applyProtection="0"/>
    <xf numFmtId="0" fontId="31" fillId="6" borderId="5" applyNumberFormat="0" applyAlignment="0" applyProtection="0"/>
    <xf numFmtId="0" fontId="32" fillId="0" borderId="7" applyNumberFormat="0" applyFill="0" applyAlignment="0" applyProtection="0"/>
    <xf numFmtId="0" fontId="33" fillId="7" borderId="8" applyNumberFormat="0" applyAlignment="0" applyProtection="0"/>
    <xf numFmtId="0" fontId="22" fillId="8" borderId="9" applyNumberFormat="0" applyFont="0" applyAlignment="0" applyProtection="0"/>
    <xf numFmtId="0" fontId="34" fillId="0" borderId="0" applyNumberFormat="0" applyFill="0" applyBorder="0" applyAlignment="0" applyProtection="0"/>
    <xf numFmtId="0" fontId="35" fillId="0" borderId="10" applyNumberFormat="0" applyFill="0" applyAlignment="0" applyProtection="0"/>
    <xf numFmtId="0" fontId="3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13" fillId="0" borderId="0" applyFill="0" applyBorder="0" applyAlignment="0"/>
    <xf numFmtId="0" fontId="14" fillId="0" borderId="0" applyFill="0" applyBorder="0" applyAlignment="0"/>
    <xf numFmtId="0" fontId="2" fillId="0" borderId="0" applyFill="0" applyAlignment="0"/>
    <xf numFmtId="0" fontId="38" fillId="0" borderId="0"/>
    <xf numFmtId="0" fontId="39" fillId="0" borderId="0"/>
    <xf numFmtId="0" fontId="3" fillId="0" borderId="0"/>
    <xf numFmtId="0" fontId="2" fillId="0" borderId="0"/>
    <xf numFmtId="0" fontId="42" fillId="0" borderId="0" applyNumberFormat="0" applyFill="0" applyBorder="0" applyAlignment="0" applyProtection="0"/>
  </cellStyleXfs>
  <cellXfs count="108">
    <xf numFmtId="0" fontId="0" fillId="0" borderId="0" xfId="0"/>
    <xf numFmtId="0" fontId="5" fillId="0" borderId="0" xfId="0" applyFont="1"/>
    <xf numFmtId="0" fontId="6" fillId="0" borderId="0" xfId="0" applyFont="1"/>
    <xf numFmtId="0" fontId="5" fillId="0" borderId="0" xfId="0" applyFont="1" applyAlignment="1">
      <alignment horizontal="right"/>
    </xf>
    <xf numFmtId="0" fontId="11"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8" fillId="0" borderId="0" xfId="0" applyFont="1" applyAlignment="1">
      <alignment vertical="top"/>
    </xf>
    <xf numFmtId="0" fontId="0" fillId="0" borderId="0" xfId="0" applyAlignment="1">
      <alignment vertical="center"/>
    </xf>
    <xf numFmtId="0" fontId="0" fillId="0" borderId="0" xfId="0"/>
    <xf numFmtId="0" fontId="0" fillId="0" borderId="0" xfId="0" applyAlignment="1">
      <alignment horizontal="left"/>
    </xf>
    <xf numFmtId="0" fontId="14" fillId="33" borderId="11" xfId="0" quotePrefix="1" applyFont="1" applyFill="1" applyBorder="1" applyAlignment="1">
      <alignment horizontal="center" vertical="center" wrapText="1"/>
    </xf>
    <xf numFmtId="0" fontId="14" fillId="0" borderId="15" xfId="0" applyFont="1" applyBorder="1" applyAlignment="1"/>
    <xf numFmtId="0" fontId="8" fillId="0" borderId="0" xfId="0" applyFont="1" applyAlignment="1">
      <alignment horizontal="left" vertical="top"/>
    </xf>
    <xf numFmtId="165" fontId="12" fillId="0" borderId="0" xfId="0" applyNumberFormat="1" applyFont="1" applyProtection="1">
      <protection locked="0"/>
    </xf>
    <xf numFmtId="165" fontId="38" fillId="0" borderId="0" xfId="50" applyNumberFormat="1" applyFont="1" applyProtection="1">
      <protection locked="0"/>
    </xf>
    <xf numFmtId="0" fontId="40" fillId="0" borderId="16" xfId="0" applyFont="1" applyBorder="1" applyAlignment="1"/>
    <xf numFmtId="0" fontId="12" fillId="33" borderId="21" xfId="0" applyFont="1" applyFill="1" applyBorder="1" applyAlignment="1">
      <alignment horizontal="center" vertical="center" wrapText="1"/>
    </xf>
    <xf numFmtId="0" fontId="12" fillId="33" borderId="18" xfId="0" applyFont="1" applyFill="1" applyBorder="1" applyAlignment="1">
      <alignment horizontal="center" vertical="center" wrapText="1"/>
    </xf>
    <xf numFmtId="165" fontId="12" fillId="0" borderId="0" xfId="0" applyNumberFormat="1" applyFont="1" applyAlignment="1"/>
    <xf numFmtId="0" fontId="10" fillId="0" borderId="0" xfId="0" applyFont="1"/>
    <xf numFmtId="165" fontId="10" fillId="0" borderId="0" xfId="0" applyNumberFormat="1" applyFont="1"/>
    <xf numFmtId="0" fontId="0" fillId="0" borderId="0" xfId="0" applyAlignment="1">
      <alignment wrapText="1"/>
    </xf>
    <xf numFmtId="0" fontId="0" fillId="0" borderId="0" xfId="0" applyFill="1"/>
    <xf numFmtId="165" fontId="14" fillId="0" borderId="0" xfId="0" applyNumberFormat="1" applyFont="1" applyProtection="1">
      <protection hidden="1"/>
    </xf>
    <xf numFmtId="0" fontId="14" fillId="0" borderId="14" xfId="0" applyFont="1" applyBorder="1" applyAlignment="1"/>
    <xf numFmtId="0" fontId="10" fillId="0" borderId="0" xfId="0" applyFont="1" applyAlignment="1">
      <alignment horizontal="center" vertical="center"/>
    </xf>
    <xf numFmtId="0" fontId="0" fillId="0" borderId="0" xfId="0" applyAlignment="1"/>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43" fillId="0" borderId="0" xfId="54" applyFont="1" applyAlignment="1">
      <alignment horizontal="left"/>
    </xf>
    <xf numFmtId="0" fontId="44" fillId="0" borderId="0" xfId="0" applyFont="1"/>
    <xf numFmtId="0" fontId="44" fillId="0" borderId="0" xfId="0" applyFont="1" applyAlignment="1">
      <alignment horizontal="right"/>
    </xf>
    <xf numFmtId="0" fontId="16" fillId="0" borderId="0" xfId="0" applyFont="1" applyAlignment="1">
      <alignment horizontal="left"/>
    </xf>
    <xf numFmtId="0" fontId="0" fillId="0" borderId="0" xfId="0" applyAlignment="1">
      <alignment vertical="top" wrapText="1"/>
    </xf>
    <xf numFmtId="0" fontId="0" fillId="0" borderId="0" xfId="0" applyFont="1" applyAlignment="1">
      <alignment vertical="center"/>
    </xf>
    <xf numFmtId="0" fontId="0" fillId="0" borderId="0" xfId="0" applyFont="1" applyAlignment="1"/>
    <xf numFmtId="0" fontId="0" fillId="0" borderId="0" xfId="0" applyFont="1"/>
    <xf numFmtId="0" fontId="10" fillId="0" borderId="0" xfId="0" applyFont="1" applyAlignment="1">
      <alignment horizontal="left" wrapText="1"/>
    </xf>
    <xf numFmtId="0" fontId="4" fillId="0" borderId="0" xfId="0" applyFont="1" applyAlignment="1"/>
    <xf numFmtId="0" fontId="16" fillId="0" borderId="0" xfId="0" applyFont="1" applyAlignment="1">
      <alignment horizontal="left"/>
    </xf>
    <xf numFmtId="0" fontId="12" fillId="0" borderId="20" xfId="0" applyFont="1" applyBorder="1" applyAlignment="1">
      <alignment horizontal="center" vertical="top"/>
    </xf>
    <xf numFmtId="0" fontId="12" fillId="0" borderId="0" xfId="0" applyFont="1" applyBorder="1" applyAlignment="1">
      <alignment horizontal="left" vertical="top" indent="1"/>
    </xf>
    <xf numFmtId="0" fontId="14" fillId="0" borderId="0" xfId="0" applyFont="1" applyBorder="1" applyAlignment="1">
      <alignment horizontal="left" vertical="top" indent="1"/>
    </xf>
    <xf numFmtId="49" fontId="14" fillId="0" borderId="0" xfId="0" applyNumberFormat="1" applyFont="1" applyBorder="1" applyAlignment="1" applyProtection="1">
      <alignment horizontal="left" indent="1"/>
      <protection hidden="1"/>
    </xf>
    <xf numFmtId="0" fontId="0" fillId="0" borderId="0" xfId="0" applyBorder="1" applyAlignment="1">
      <alignment horizontal="left" indent="1"/>
    </xf>
    <xf numFmtId="49" fontId="40" fillId="0" borderId="13" xfId="0" applyNumberFormat="1" applyFont="1" applyBorder="1" applyAlignment="1" applyProtection="1">
      <alignment horizontal="left" indent="1"/>
      <protection hidden="1"/>
    </xf>
    <xf numFmtId="0" fontId="12" fillId="0" borderId="14" xfId="0" applyFont="1" applyBorder="1" applyAlignment="1">
      <alignment horizontal="center" vertical="top"/>
    </xf>
    <xf numFmtId="0" fontId="12" fillId="0" borderId="15" xfId="0" applyFont="1" applyBorder="1" applyAlignment="1">
      <alignment horizontal="center" vertical="top"/>
    </xf>
    <xf numFmtId="0" fontId="12" fillId="0" borderId="15" xfId="0" applyFont="1" applyBorder="1" applyAlignment="1">
      <alignment horizontal="center"/>
    </xf>
    <xf numFmtId="0" fontId="37" fillId="0" borderId="0" xfId="0" applyFont="1" applyBorder="1" applyAlignment="1">
      <alignment horizontal="left" vertical="top" indent="1"/>
    </xf>
    <xf numFmtId="0" fontId="40" fillId="0" borderId="0" xfId="0" applyFont="1" applyBorder="1" applyAlignment="1">
      <alignment horizontal="left" vertical="top" indent="1"/>
    </xf>
    <xf numFmtId="49" fontId="40" fillId="0" borderId="0" xfId="0" applyNumberFormat="1" applyFont="1" applyBorder="1" applyAlignment="1" applyProtection="1">
      <alignment horizontal="left" indent="1"/>
      <protection hidden="1"/>
    </xf>
    <xf numFmtId="167" fontId="12" fillId="0" borderId="0" xfId="0" applyNumberFormat="1" applyFont="1" applyProtection="1">
      <protection locked="0"/>
    </xf>
    <xf numFmtId="0" fontId="6" fillId="0" borderId="0" xfId="0" applyFont="1" applyAlignment="1">
      <alignment horizontal="right"/>
    </xf>
    <xf numFmtId="0" fontId="7"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6" fillId="0" borderId="0" xfId="0" applyFont="1" applyAlignment="1">
      <alignment horizontal="right" vertical="center"/>
    </xf>
    <xf numFmtId="0" fontId="44" fillId="0" borderId="0" xfId="0" applyFont="1" applyAlignment="1">
      <alignment horizontal="right"/>
    </xf>
    <xf numFmtId="0" fontId="44" fillId="0" borderId="0" xfId="0" applyFont="1" applyAlignment="1"/>
    <xf numFmtId="0" fontId="4" fillId="0" borderId="0" xfId="0" applyFont="1" applyAlignment="1">
      <alignment horizontal="right"/>
    </xf>
    <xf numFmtId="0" fontId="0" fillId="0" borderId="0" xfId="0" applyAlignment="1">
      <alignment horizontal="right"/>
    </xf>
    <xf numFmtId="0" fontId="45" fillId="0" borderId="0" xfId="0" applyFont="1" applyAlignment="1">
      <alignment horizontal="right"/>
    </xf>
    <xf numFmtId="0" fontId="16" fillId="0" borderId="0" xfId="0" applyFont="1" applyAlignment="1">
      <alignment horizontal="left"/>
    </xf>
    <xf numFmtId="0" fontId="18"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Alignment="1">
      <alignment horizontal="left"/>
    </xf>
    <xf numFmtId="0" fontId="9" fillId="0" borderId="0" xfId="0" applyFont="1" applyBorder="1" applyAlignment="1">
      <alignment horizontal="center" vertical="center"/>
    </xf>
    <xf numFmtId="0" fontId="14" fillId="33" borderId="12" xfId="0" quotePrefix="1"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8" fillId="0" borderId="0" xfId="0" applyFont="1" applyAlignment="1">
      <alignment vertical="top" wrapText="1"/>
    </xf>
    <xf numFmtId="0" fontId="0" fillId="0" borderId="0" xfId="0" applyAlignment="1">
      <alignment vertical="top"/>
    </xf>
    <xf numFmtId="0" fontId="14" fillId="33" borderId="24" xfId="0" quotePrefix="1" applyFont="1" applyFill="1" applyBorder="1" applyAlignment="1">
      <alignment horizontal="center" vertical="center" wrapText="1"/>
    </xf>
    <xf numFmtId="0" fontId="0" fillId="0" borderId="25" xfId="0" applyBorder="1" applyAlignment="1">
      <alignment horizontal="center" vertical="center" wrapText="1"/>
    </xf>
    <xf numFmtId="0" fontId="14" fillId="33" borderId="14"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0" fillId="0" borderId="0" xfId="0" applyFont="1" applyAlignment="1">
      <alignment horizontal="center" vertical="center"/>
    </xf>
    <xf numFmtId="0" fontId="0" fillId="0" borderId="0" xfId="0" applyAlignment="1">
      <alignment horizontal="center" vertical="center"/>
    </xf>
    <xf numFmtId="0" fontId="12" fillId="33" borderId="1" xfId="0" applyFont="1" applyFill="1" applyBorder="1" applyAlignment="1">
      <alignment horizontal="center" vertical="center"/>
    </xf>
    <xf numFmtId="0" fontId="12" fillId="33" borderId="17" xfId="0" applyFont="1" applyFill="1" applyBorder="1" applyAlignment="1"/>
    <xf numFmtId="0" fontId="0" fillId="0" borderId="0" xfId="0" applyFont="1" applyAlignment="1">
      <alignment horizontal="center" vertical="center"/>
    </xf>
    <xf numFmtId="0" fontId="12" fillId="33" borderId="14" xfId="0" applyFont="1" applyFill="1" applyBorder="1" applyAlignment="1">
      <alignment horizontal="center" vertical="center" wrapText="1"/>
    </xf>
    <xf numFmtId="0" fontId="12" fillId="33" borderId="16"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3" xfId="0" applyFont="1" applyFill="1" applyBorder="1" applyAlignment="1">
      <alignment horizontal="center" vertical="center"/>
    </xf>
    <xf numFmtId="167" fontId="38" fillId="0" borderId="0" xfId="50" applyNumberFormat="1" applyFont="1" applyProtection="1">
      <protection locked="0"/>
    </xf>
    <xf numFmtId="167" fontId="41" fillId="0" borderId="13" xfId="50" applyNumberFormat="1" applyFont="1" applyBorder="1" applyProtection="1">
      <protection locked="0"/>
    </xf>
    <xf numFmtId="167" fontId="37" fillId="0" borderId="13" xfId="0" applyNumberFormat="1" applyFont="1" applyBorder="1" applyAlignment="1" applyProtection="1">
      <alignment horizontal="right"/>
      <protection locked="0"/>
    </xf>
    <xf numFmtId="168" fontId="12" fillId="0" borderId="15" xfId="0" applyNumberFormat="1" applyFont="1" applyBorder="1" applyAlignment="1">
      <alignment horizontal="center" vertical="top"/>
    </xf>
    <xf numFmtId="167" fontId="14" fillId="0" borderId="0" xfId="0" applyNumberFormat="1" applyFont="1" applyProtection="1">
      <protection hidden="1"/>
    </xf>
    <xf numFmtId="168" fontId="37" fillId="0" borderId="15" xfId="0" applyNumberFormat="1" applyFont="1" applyBorder="1" applyAlignment="1">
      <alignment horizontal="center" vertical="top"/>
    </xf>
    <xf numFmtId="168" fontId="40" fillId="0" borderId="15" xfId="0" applyNumberFormat="1" applyFont="1" applyBorder="1" applyAlignment="1" applyProtection="1">
      <alignment horizontal="center"/>
      <protection hidden="1"/>
    </xf>
    <xf numFmtId="168" fontId="40" fillId="0" borderId="15" xfId="0" applyNumberFormat="1" applyFont="1" applyBorder="1" applyAlignment="1" applyProtection="1">
      <alignment horizontal="center" vertical="center"/>
      <protection hidden="1"/>
    </xf>
    <xf numFmtId="168" fontId="40" fillId="0" borderId="16" xfId="0" applyNumberFormat="1" applyFont="1" applyBorder="1" applyAlignment="1" applyProtection="1">
      <alignment horizontal="center"/>
      <protection hidden="1"/>
    </xf>
    <xf numFmtId="167" fontId="40" fillId="0" borderId="13" xfId="0" applyNumberFormat="1" applyFont="1" applyBorder="1" applyProtection="1">
      <protection hidden="1"/>
    </xf>
    <xf numFmtId="167" fontId="8" fillId="0" borderId="0" xfId="0" applyNumberFormat="1" applyFont="1" applyProtection="1">
      <protection hidden="1"/>
    </xf>
    <xf numFmtId="167" fontId="14" fillId="0" borderId="23" xfId="0" applyNumberFormat="1" applyFont="1" applyBorder="1" applyProtection="1">
      <protection hidden="1"/>
    </xf>
    <xf numFmtId="167" fontId="14" fillId="0" borderId="13" xfId="0" applyNumberFormat="1" applyFont="1" applyBorder="1" applyProtection="1">
      <protection hidden="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4" xfId="51"/>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3">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2F2F2"/>
      <color rgb="FF1E4B7D"/>
      <color rgb="FFFFCC32"/>
      <color rgb="FF66CC66"/>
      <color rgb="FF666866"/>
      <color rgb="FFE10019"/>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590550</xdr:colOff>
      <xdr:row>0</xdr:row>
      <xdr:rowOff>2601</xdr:rowOff>
    </xdr:from>
    <xdr:to>
      <xdr:col>6</xdr:col>
      <xdr:colOff>835837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2601"/>
          <a:ext cx="1169212" cy="826074"/>
        </a:xfrm>
        <a:prstGeom prst="rect">
          <a:avLst/>
        </a:prstGeom>
        <a:ln>
          <a:noFill/>
        </a:ln>
      </xdr:spPr>
    </xdr:pic>
    <xdr:clientData/>
  </xdr:twoCellAnchor>
  <xdr:twoCellAnchor editAs="oneCell">
    <xdr:from>
      <xdr:col>0</xdr:col>
      <xdr:colOff>57148</xdr:colOff>
      <xdr:row>30</xdr:row>
      <xdr:rowOff>142876</xdr:rowOff>
    </xdr:from>
    <xdr:to>
      <xdr:col>6</xdr:col>
      <xdr:colOff>864563</xdr:colOff>
      <xdr:row>50</xdr:row>
      <xdr:rowOff>142723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48" y="6610351"/>
          <a:ext cx="6350965" cy="32383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152399</xdr:rowOff>
    </xdr:from>
    <xdr:to>
      <xdr:col>0</xdr:col>
      <xdr:colOff>5524500</xdr:colOff>
      <xdr:row>29</xdr:row>
      <xdr:rowOff>142875</xdr:rowOff>
    </xdr:to>
    <xdr:sp macro="" textlink="">
      <xdr:nvSpPr>
        <xdr:cNvPr id="4" name="Textfeld 3"/>
        <xdr:cNvSpPr txBox="1"/>
      </xdr:nvSpPr>
      <xdr:spPr>
        <a:xfrm>
          <a:off x="47625" y="152399"/>
          <a:ext cx="5476875" cy="4762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a:t>
          </a:r>
        </a:p>
        <a:p>
          <a:r>
            <a:rPr lang="de-DE" sz="1000" baseline="0">
              <a:solidFill>
                <a:schemeClr val="dk1"/>
              </a:solidFill>
              <a:effectLst/>
              <a:latin typeface="Arial" panose="020B0604020202020204" pitchFamily="34" charset="0"/>
              <a:ea typeface="+mn-ea"/>
              <a:cs typeface="Arial" panose="020B0604020202020204" pitchFamily="34" charset="0"/>
            </a:rPr>
            <a:t>Rechtsgrundlage:</a:t>
          </a:r>
        </a:p>
        <a:p>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20. April 2013 (BGBl. I. S. 826), zuletzt geändert durch Artikel 13 des Gesetzes vom 20. November 2015 </a:t>
          </a:r>
        </a:p>
        <a:p>
          <a:r>
            <a:rPr lang="de-DE" sz="1000" baseline="0">
              <a:solidFill>
                <a:schemeClr val="dk1"/>
              </a:solidFill>
              <a:effectLst/>
              <a:latin typeface="Arial" panose="020B0604020202020204" pitchFamily="34" charset="0"/>
              <a:ea typeface="+mn-ea"/>
              <a:cs typeface="Arial" panose="020B0604020202020204" pitchFamily="34" charset="0"/>
            </a:rPr>
            <a:t>(BGBl. I. S. 2010</a:t>
          </a:r>
          <a:r>
            <a:rPr lang="de-DE"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
          </a:r>
          <a:br>
            <a:rPr lang="de-DE" sz="1000" baseline="0">
              <a:solidFill>
                <a:schemeClr val="dk1"/>
              </a:solidFill>
              <a:effectLst/>
              <a:latin typeface="Arial" panose="020B0604020202020204" pitchFamily="34" charset="0"/>
              <a:ea typeface="+mn-ea"/>
              <a:cs typeface="Arial" panose="020B0604020202020204" pitchFamily="34" charset="0"/>
            </a:rPr>
          </a:b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200" b="1" i="0" u="none" strike="noStrike">
            <a:solidFill>
              <a:schemeClr val="dk1"/>
            </a:solidFill>
            <a:effectLst/>
            <a:latin typeface="Arial" panose="020B0604020202020204" pitchFamily="34" charset="0"/>
            <a:ea typeface="+mn-ea"/>
            <a:cs typeface="Arial" panose="020B0604020202020204" pitchFamily="34" charset="0"/>
          </a:endParaRPr>
        </a:p>
        <a:p>
          <a:endParaRPr lang="de-DE" sz="12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Hinweis:</a:t>
          </a:r>
          <a:r>
            <a:rPr lang="de-DE" sz="1200">
              <a:latin typeface="Arial" panose="020B0604020202020204" pitchFamily="34" charset="0"/>
              <a:cs typeface="Arial" panose="020B0604020202020204" pitchFamily="34" charset="0"/>
            </a:rPr>
            <a:t> </a:t>
          </a:r>
        </a:p>
        <a:p>
          <a:endParaRPr lang="de-DE" sz="1000">
            <a:latin typeface="Arial" panose="020B0604020202020204" pitchFamily="34" charset="0"/>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Bevölkerungszahlen nach dem 9. Mai 2011 werden durch Fortschreibung des festgestellten Zensusergebnisses vom  9. Mai 2011 mit den Zu- und Fortzügen (Statistik der räumlichen  Bevölkerungsbewegung), den Geburten und Sterbefällen (Statistik der natürlichen Bevölkerungsbewegung) sowie den Familienstandsänderungen und Staatsangehörigkeitswechseln ermittelt. Basis der vorliegenden Fortschreibung sind für die Bevölkerungsfortschreibung bezüglich demografischer Merkmale optimierte Ausgangsdaten aus dem Zensus 2011.</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1 „Bevölkerung und Erwerbstätigkeit“, Reihe 1 „Gebiet und Bevölkerung“.</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3:G24"/>
  <sheetViews>
    <sheetView zoomScaleNormal="100" workbookViewId="0"/>
  </sheetViews>
  <sheetFormatPr baseColWidth="10" defaultColWidth="11.28515625" defaultRowHeight="12.75" x14ac:dyDescent="0.2"/>
  <cols>
    <col min="1" max="7" width="13.140625" customWidth="1"/>
    <col min="8" max="26" width="12.140625" customWidth="1"/>
  </cols>
  <sheetData>
    <row r="3" spans="1:7" ht="20.25" x14ac:dyDescent="0.3">
      <c r="A3" s="60" t="s">
        <v>24</v>
      </c>
      <c r="B3" s="60"/>
      <c r="C3" s="60"/>
      <c r="D3" s="60"/>
    </row>
    <row r="4" spans="1:7" ht="20.25" x14ac:dyDescent="0.3">
      <c r="A4" s="60" t="s">
        <v>25</v>
      </c>
      <c r="B4" s="60"/>
      <c r="C4" s="60"/>
      <c r="D4" s="60"/>
    </row>
    <row r="11" spans="1:7" ht="15" x14ac:dyDescent="0.2">
      <c r="A11" s="1"/>
      <c r="F11" s="2"/>
      <c r="G11" s="3"/>
    </row>
    <row r="13" spans="1:7" x14ac:dyDescent="0.2">
      <c r="A13" s="5"/>
    </row>
    <row r="15" spans="1:7" ht="23.25" x14ac:dyDescent="0.2">
      <c r="D15" s="61" t="s">
        <v>26</v>
      </c>
      <c r="E15" s="61"/>
      <c r="F15" s="61"/>
      <c r="G15" s="61"/>
    </row>
    <row r="16" spans="1:7" ht="15" x14ac:dyDescent="0.2">
      <c r="D16" s="62" t="s">
        <v>170</v>
      </c>
      <c r="E16" s="62"/>
      <c r="F16" s="62"/>
      <c r="G16" s="62"/>
    </row>
    <row r="18" spans="1:7" ht="34.5" x14ac:dyDescent="0.45">
      <c r="A18" s="63" t="s">
        <v>143</v>
      </c>
      <c r="B18" s="64"/>
      <c r="C18" s="64"/>
      <c r="D18" s="64"/>
      <c r="E18" s="64"/>
      <c r="F18" s="64"/>
      <c r="G18" s="64"/>
    </row>
    <row r="19" spans="1:7" s="11" customFormat="1" ht="34.5" x14ac:dyDescent="0.45">
      <c r="A19" s="35"/>
      <c r="B19" s="36"/>
      <c r="C19" s="36"/>
      <c r="D19" s="36"/>
      <c r="E19" s="36"/>
      <c r="F19" s="36"/>
      <c r="G19" s="36" t="s">
        <v>142</v>
      </c>
    </row>
    <row r="20" spans="1:7" ht="34.5" x14ac:dyDescent="0.45">
      <c r="A20" s="35"/>
      <c r="B20" s="63">
        <v>2017</v>
      </c>
      <c r="C20" s="63"/>
      <c r="D20" s="63"/>
      <c r="E20" s="63"/>
      <c r="F20" s="63"/>
      <c r="G20" s="63"/>
    </row>
    <row r="21" spans="1:7" s="11" customFormat="1" ht="34.5" x14ac:dyDescent="0.45">
      <c r="A21" s="35"/>
      <c r="B21" s="67" t="s">
        <v>166</v>
      </c>
      <c r="C21" s="67"/>
      <c r="D21" s="67"/>
      <c r="E21" s="67"/>
      <c r="F21" s="67"/>
      <c r="G21" s="67"/>
    </row>
    <row r="22" spans="1:7" s="11" customFormat="1" ht="16.5" x14ac:dyDescent="0.25">
      <c r="A22" s="43"/>
      <c r="B22" s="65" t="s">
        <v>165</v>
      </c>
      <c r="C22" s="66"/>
      <c r="D22" s="66"/>
      <c r="E22" s="66"/>
      <c r="F22" s="66"/>
      <c r="G22" s="66"/>
    </row>
    <row r="23" spans="1:7" ht="15" x14ac:dyDescent="0.2">
      <c r="E23" s="58" t="s">
        <v>171</v>
      </c>
      <c r="F23" s="58"/>
      <c r="G23" s="58"/>
    </row>
    <row r="24" spans="1:7" ht="16.5" x14ac:dyDescent="0.25">
      <c r="A24" s="59"/>
      <c r="B24" s="59"/>
      <c r="C24" s="59"/>
      <c r="D24" s="59"/>
      <c r="E24" s="59"/>
      <c r="F24" s="59"/>
      <c r="G24" s="59"/>
    </row>
  </sheetData>
  <mergeCells count="10">
    <mergeCell ref="E23:G23"/>
    <mergeCell ref="A24:G24"/>
    <mergeCell ref="A3:D3"/>
    <mergeCell ref="A4:D4"/>
    <mergeCell ref="D15:G15"/>
    <mergeCell ref="D16:G16"/>
    <mergeCell ref="B20:G20"/>
    <mergeCell ref="A18:G18"/>
    <mergeCell ref="B22:G22"/>
    <mergeCell ref="B21:G21"/>
  </mergeCells>
  <pageMargins left="0.59055118110236227" right="0.59055118110236227" top="0.59055118110236227" bottom="0.59055118110236227" header="0" footer="0.39370078740157483"/>
  <pageSetup paperSize="9" fitToWidth="0" fitToHeight="0" orientation="portrait" r:id="rId1"/>
  <headerFooter scaleWithDoc="0">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86" t="s">
        <v>162</v>
      </c>
      <c r="B1" s="86"/>
      <c r="C1" s="87"/>
      <c r="D1" s="87"/>
      <c r="E1" s="87"/>
    </row>
    <row r="2" spans="1:8" s="10" customFormat="1" ht="14.1" customHeight="1" x14ac:dyDescent="0.2">
      <c r="A2" s="90" t="s">
        <v>164</v>
      </c>
      <c r="B2" s="90"/>
      <c r="C2" s="90"/>
      <c r="D2" s="90"/>
      <c r="E2" s="90"/>
    </row>
    <row r="3" spans="1:8" s="10" customFormat="1" ht="14.1" customHeight="1" x14ac:dyDescent="0.2">
      <c r="A3" s="86" t="s">
        <v>130</v>
      </c>
      <c r="B3" s="86"/>
      <c r="C3" s="86"/>
      <c r="D3" s="86"/>
      <c r="E3" s="86"/>
    </row>
    <row r="4" spans="1:8" s="10" customFormat="1" ht="14.1" customHeight="1" x14ac:dyDescent="0.2">
      <c r="A4" s="28"/>
      <c r="B4" s="28"/>
      <c r="C4" s="28"/>
      <c r="D4" s="28"/>
      <c r="E4" s="28"/>
    </row>
    <row r="5" spans="1:8" ht="28.35" customHeight="1" x14ac:dyDescent="0.2">
      <c r="A5" s="91" t="s">
        <v>161</v>
      </c>
      <c r="B5" s="93" t="s">
        <v>163</v>
      </c>
      <c r="C5" s="88" t="s">
        <v>30</v>
      </c>
      <c r="D5" s="88" t="s">
        <v>22</v>
      </c>
      <c r="E5" s="89" t="s">
        <v>23</v>
      </c>
    </row>
    <row r="6" spans="1:8" ht="28.35" customHeight="1" x14ac:dyDescent="0.2">
      <c r="A6" s="92"/>
      <c r="B6" s="94"/>
      <c r="C6" s="19" t="s">
        <v>158</v>
      </c>
      <c r="D6" s="19" t="s">
        <v>159</v>
      </c>
      <c r="E6" s="20" t="s">
        <v>160</v>
      </c>
    </row>
    <row r="7" spans="1:8" ht="14.1" customHeight="1" x14ac:dyDescent="0.2">
      <c r="A7" s="45"/>
      <c r="B7" s="51"/>
      <c r="C7" s="21"/>
      <c r="D7" s="21"/>
      <c r="E7" s="21"/>
    </row>
    <row r="8" spans="1:8" ht="14.1" customHeight="1" x14ac:dyDescent="0.2">
      <c r="A8" s="46" t="s">
        <v>31</v>
      </c>
      <c r="B8" s="98">
        <v>2017</v>
      </c>
      <c r="C8" s="99">
        <v>1813</v>
      </c>
      <c r="D8" s="99">
        <v>916</v>
      </c>
      <c r="E8" s="99">
        <v>897</v>
      </c>
    </row>
    <row r="9" spans="1:8" ht="14.1" customHeight="1" x14ac:dyDescent="0.2">
      <c r="A9" s="46" t="s">
        <v>32</v>
      </c>
      <c r="B9" s="98">
        <f>$B$8-1</f>
        <v>2016</v>
      </c>
      <c r="C9" s="99">
        <v>1942</v>
      </c>
      <c r="D9" s="99">
        <v>968</v>
      </c>
      <c r="E9" s="99">
        <v>974</v>
      </c>
    </row>
    <row r="10" spans="1:8" ht="14.1" customHeight="1" x14ac:dyDescent="0.2">
      <c r="A10" s="46" t="s">
        <v>33</v>
      </c>
      <c r="B10" s="98">
        <f>$B$8-2</f>
        <v>2015</v>
      </c>
      <c r="C10" s="99">
        <v>1799</v>
      </c>
      <c r="D10" s="99">
        <v>924</v>
      </c>
      <c r="E10" s="99">
        <v>875</v>
      </c>
    </row>
    <row r="11" spans="1:8" ht="14.1" customHeight="1" x14ac:dyDescent="0.2">
      <c r="A11" s="46" t="s">
        <v>34</v>
      </c>
      <c r="B11" s="98">
        <f>$B$8-3</f>
        <v>2014</v>
      </c>
      <c r="C11" s="99">
        <v>1883</v>
      </c>
      <c r="D11" s="99">
        <v>968</v>
      </c>
      <c r="E11" s="99">
        <v>915</v>
      </c>
      <c r="H11" s="24"/>
    </row>
    <row r="12" spans="1:8" ht="14.1" customHeight="1" x14ac:dyDescent="0.2">
      <c r="A12" s="46" t="s">
        <v>35</v>
      </c>
      <c r="B12" s="98">
        <f>$B$8-4</f>
        <v>2013</v>
      </c>
      <c r="C12" s="99">
        <v>1752</v>
      </c>
      <c r="D12" s="99">
        <v>919</v>
      </c>
      <c r="E12" s="99">
        <v>833</v>
      </c>
    </row>
    <row r="13" spans="1:8" ht="14.1" customHeight="1" x14ac:dyDescent="0.2">
      <c r="A13" s="54" t="s">
        <v>36</v>
      </c>
      <c r="B13" s="98"/>
      <c r="C13" s="99">
        <f>SUM(C8:C12)</f>
        <v>9189</v>
      </c>
      <c r="D13" s="99">
        <f>SUM(D8:D12)</f>
        <v>4695</v>
      </c>
      <c r="E13" s="99">
        <f>SUM(E8:E12)</f>
        <v>4494</v>
      </c>
    </row>
    <row r="14" spans="1:8" ht="14.1" customHeight="1" x14ac:dyDescent="0.2">
      <c r="A14" s="47" t="s">
        <v>37</v>
      </c>
      <c r="B14" s="98">
        <f>$B$8-5</f>
        <v>2012</v>
      </c>
      <c r="C14" s="99">
        <v>1800</v>
      </c>
      <c r="D14" s="99">
        <v>936</v>
      </c>
      <c r="E14" s="99">
        <v>864</v>
      </c>
    </row>
    <row r="15" spans="1:8" ht="14.1" customHeight="1" x14ac:dyDescent="0.2">
      <c r="A15" s="47" t="s">
        <v>38</v>
      </c>
      <c r="B15" s="98">
        <f>$B$8-6</f>
        <v>2011</v>
      </c>
      <c r="C15" s="99">
        <v>1683</v>
      </c>
      <c r="D15" s="99">
        <v>860</v>
      </c>
      <c r="E15" s="99">
        <v>823</v>
      </c>
    </row>
    <row r="16" spans="1:8" ht="14.1" customHeight="1" x14ac:dyDescent="0.2">
      <c r="A16" s="47" t="s">
        <v>39</v>
      </c>
      <c r="B16" s="98">
        <f>$B$8-7</f>
        <v>2010</v>
      </c>
      <c r="C16" s="99">
        <v>1873</v>
      </c>
      <c r="D16" s="99">
        <v>972</v>
      </c>
      <c r="E16" s="99">
        <v>901</v>
      </c>
    </row>
    <row r="17" spans="1:5" ht="14.1" customHeight="1" x14ac:dyDescent="0.2">
      <c r="A17" s="47" t="s">
        <v>40</v>
      </c>
      <c r="B17" s="98">
        <f>$B$8-8</f>
        <v>2009</v>
      </c>
      <c r="C17" s="99">
        <v>1726</v>
      </c>
      <c r="D17" s="99">
        <v>909</v>
      </c>
      <c r="E17" s="99">
        <v>817</v>
      </c>
    </row>
    <row r="18" spans="1:5" ht="14.1" customHeight="1" x14ac:dyDescent="0.2">
      <c r="A18" s="47" t="s">
        <v>41</v>
      </c>
      <c r="B18" s="98">
        <f>$B$8-9</f>
        <v>2008</v>
      </c>
      <c r="C18" s="99">
        <v>1815</v>
      </c>
      <c r="D18" s="99">
        <v>909</v>
      </c>
      <c r="E18" s="99">
        <v>906</v>
      </c>
    </row>
    <row r="19" spans="1:5" ht="14.1" customHeight="1" x14ac:dyDescent="0.2">
      <c r="A19" s="55" t="s">
        <v>36</v>
      </c>
      <c r="B19" s="100"/>
      <c r="C19" s="99">
        <f>SUM(C14:C18)</f>
        <v>8897</v>
      </c>
      <c r="D19" s="99">
        <f>SUM(D14:D18)</f>
        <v>4586</v>
      </c>
      <c r="E19" s="99">
        <f>SUM(E14:E18)</f>
        <v>4311</v>
      </c>
    </row>
    <row r="20" spans="1:5" ht="14.1" customHeight="1" x14ac:dyDescent="0.2">
      <c r="A20" s="47" t="s">
        <v>42</v>
      </c>
      <c r="B20" s="98">
        <f>$B$8-10</f>
        <v>2007</v>
      </c>
      <c r="C20" s="99">
        <v>1918</v>
      </c>
      <c r="D20" s="99">
        <v>988</v>
      </c>
      <c r="E20" s="99">
        <v>930</v>
      </c>
    </row>
    <row r="21" spans="1:5" ht="14.1" customHeight="1" x14ac:dyDescent="0.2">
      <c r="A21" s="47" t="s">
        <v>43</v>
      </c>
      <c r="B21" s="98">
        <f>$B$8-11</f>
        <v>2006</v>
      </c>
      <c r="C21" s="99">
        <v>1860</v>
      </c>
      <c r="D21" s="99">
        <v>964</v>
      </c>
      <c r="E21" s="99">
        <v>896</v>
      </c>
    </row>
    <row r="22" spans="1:5" ht="14.1" customHeight="1" x14ac:dyDescent="0.2">
      <c r="A22" s="47" t="s">
        <v>44</v>
      </c>
      <c r="B22" s="98">
        <f>$B$8-12</f>
        <v>2005</v>
      </c>
      <c r="C22" s="99">
        <v>1901</v>
      </c>
      <c r="D22" s="99">
        <v>982</v>
      </c>
      <c r="E22" s="99">
        <v>919</v>
      </c>
    </row>
    <row r="23" spans="1:5" ht="14.1" customHeight="1" x14ac:dyDescent="0.2">
      <c r="A23" s="47" t="s">
        <v>45</v>
      </c>
      <c r="B23" s="98">
        <f>$B$8-13</f>
        <v>2004</v>
      </c>
      <c r="C23" s="99">
        <v>1961</v>
      </c>
      <c r="D23" s="99">
        <v>1008</v>
      </c>
      <c r="E23" s="99">
        <v>953</v>
      </c>
    </row>
    <row r="24" spans="1:5" ht="14.1" customHeight="1" x14ac:dyDescent="0.2">
      <c r="A24" s="47" t="s">
        <v>46</v>
      </c>
      <c r="B24" s="98">
        <f>$B$8-14</f>
        <v>2003</v>
      </c>
      <c r="C24" s="99">
        <v>2004</v>
      </c>
      <c r="D24" s="99">
        <v>1013</v>
      </c>
      <c r="E24" s="99">
        <v>991</v>
      </c>
    </row>
    <row r="25" spans="1:5" ht="14.1" customHeight="1" x14ac:dyDescent="0.2">
      <c r="A25" s="55" t="s">
        <v>36</v>
      </c>
      <c r="B25" s="100"/>
      <c r="C25" s="99">
        <f>SUM(C20:C24)</f>
        <v>9644</v>
      </c>
      <c r="D25" s="99">
        <f>SUM(D20:D24)</f>
        <v>4955</v>
      </c>
      <c r="E25" s="99">
        <f>SUM(E20:E24)</f>
        <v>4689</v>
      </c>
    </row>
    <row r="26" spans="1:5" ht="14.1" customHeight="1" x14ac:dyDescent="0.2">
      <c r="A26" s="47" t="s">
        <v>47</v>
      </c>
      <c r="B26" s="98">
        <f>$B$8-15</f>
        <v>2002</v>
      </c>
      <c r="C26" s="99">
        <v>2028</v>
      </c>
      <c r="D26" s="99">
        <v>1043</v>
      </c>
      <c r="E26" s="99">
        <v>985</v>
      </c>
    </row>
    <row r="27" spans="1:5" ht="14.1" customHeight="1" x14ac:dyDescent="0.2">
      <c r="A27" s="47" t="s">
        <v>48</v>
      </c>
      <c r="B27" s="98">
        <f>$B$8-16</f>
        <v>2001</v>
      </c>
      <c r="C27" s="99">
        <v>2136</v>
      </c>
      <c r="D27" s="99">
        <v>1132</v>
      </c>
      <c r="E27" s="99">
        <v>1004</v>
      </c>
    </row>
    <row r="28" spans="1:5" ht="14.1" customHeight="1" x14ac:dyDescent="0.2">
      <c r="A28" s="47" t="s">
        <v>49</v>
      </c>
      <c r="B28" s="98">
        <f>$B$8-17</f>
        <v>2000</v>
      </c>
      <c r="C28" s="99">
        <v>2155</v>
      </c>
      <c r="D28" s="99">
        <v>1127</v>
      </c>
      <c r="E28" s="99">
        <v>1028</v>
      </c>
    </row>
    <row r="29" spans="1:5" ht="14.1" customHeight="1" x14ac:dyDescent="0.2">
      <c r="A29" s="47" t="s">
        <v>50</v>
      </c>
      <c r="B29" s="98">
        <f>$B$8-18</f>
        <v>1999</v>
      </c>
      <c r="C29" s="99">
        <v>2232</v>
      </c>
      <c r="D29" s="99">
        <v>1175</v>
      </c>
      <c r="E29" s="99">
        <v>1057</v>
      </c>
    </row>
    <row r="30" spans="1:5" ht="14.1" customHeight="1" x14ac:dyDescent="0.2">
      <c r="A30" s="46" t="s">
        <v>51</v>
      </c>
      <c r="B30" s="98">
        <f>$B$8-19</f>
        <v>1998</v>
      </c>
      <c r="C30" s="99">
        <v>1990</v>
      </c>
      <c r="D30" s="99">
        <v>1062</v>
      </c>
      <c r="E30" s="99">
        <v>928</v>
      </c>
    </row>
    <row r="31" spans="1:5" ht="14.1" customHeight="1" x14ac:dyDescent="0.2">
      <c r="A31" s="55" t="s">
        <v>36</v>
      </c>
      <c r="B31" s="100"/>
      <c r="C31" s="99">
        <f>SUM(C26:C30)</f>
        <v>10541</v>
      </c>
      <c r="D31" s="99">
        <f>SUM(D26:D30)</f>
        <v>5539</v>
      </c>
      <c r="E31" s="99">
        <f>SUM(E26:E30)</f>
        <v>5002</v>
      </c>
    </row>
    <row r="32" spans="1:5" ht="14.1" customHeight="1" x14ac:dyDescent="0.2">
      <c r="A32" s="47" t="s">
        <v>52</v>
      </c>
      <c r="B32" s="98">
        <f>$B$8-20</f>
        <v>1997</v>
      </c>
      <c r="C32" s="99">
        <v>2062</v>
      </c>
      <c r="D32" s="99">
        <v>1130</v>
      </c>
      <c r="E32" s="99">
        <v>932</v>
      </c>
    </row>
    <row r="33" spans="1:5" ht="14.1" customHeight="1" x14ac:dyDescent="0.2">
      <c r="A33" s="47" t="s">
        <v>53</v>
      </c>
      <c r="B33" s="98">
        <f>$B$8-21</f>
        <v>1996</v>
      </c>
      <c r="C33" s="99">
        <v>1808</v>
      </c>
      <c r="D33" s="99">
        <v>990</v>
      </c>
      <c r="E33" s="99">
        <v>818</v>
      </c>
    </row>
    <row r="34" spans="1:5" ht="14.1" customHeight="1" x14ac:dyDescent="0.2">
      <c r="A34" s="47" t="s">
        <v>54</v>
      </c>
      <c r="B34" s="98">
        <f>$B$8-22</f>
        <v>1995</v>
      </c>
      <c r="C34" s="99">
        <v>1741</v>
      </c>
      <c r="D34" s="99">
        <v>939</v>
      </c>
      <c r="E34" s="99">
        <v>802</v>
      </c>
    </row>
    <row r="35" spans="1:5" ht="14.1" customHeight="1" x14ac:dyDescent="0.2">
      <c r="A35" s="47" t="s">
        <v>55</v>
      </c>
      <c r="B35" s="98">
        <f>$B$8-23</f>
        <v>1994</v>
      </c>
      <c r="C35" s="99">
        <v>1703</v>
      </c>
      <c r="D35" s="99">
        <v>956</v>
      </c>
      <c r="E35" s="99">
        <v>747</v>
      </c>
    </row>
    <row r="36" spans="1:5" ht="14.1" customHeight="1" x14ac:dyDescent="0.2">
      <c r="A36" s="47" t="s">
        <v>56</v>
      </c>
      <c r="B36" s="98">
        <f>$B$8-24</f>
        <v>1993</v>
      </c>
      <c r="C36" s="99">
        <v>1851</v>
      </c>
      <c r="D36" s="99">
        <v>1004</v>
      </c>
      <c r="E36" s="99">
        <v>847</v>
      </c>
    </row>
    <row r="37" spans="1:5" ht="14.1" customHeight="1" x14ac:dyDescent="0.2">
      <c r="A37" s="55" t="s">
        <v>36</v>
      </c>
      <c r="B37" s="100"/>
      <c r="C37" s="99">
        <f>SUM(C32:C36)</f>
        <v>9165</v>
      </c>
      <c r="D37" s="99">
        <f>SUM(D32:D36)</f>
        <v>5019</v>
      </c>
      <c r="E37" s="99">
        <f>SUM(E32:E36)</f>
        <v>4146</v>
      </c>
    </row>
    <row r="38" spans="1:5" ht="14.1" customHeight="1" x14ac:dyDescent="0.2">
      <c r="A38" s="47" t="s">
        <v>57</v>
      </c>
      <c r="B38" s="98">
        <f>$B$8-25</f>
        <v>1992</v>
      </c>
      <c r="C38" s="99">
        <v>1850</v>
      </c>
      <c r="D38" s="99">
        <v>969</v>
      </c>
      <c r="E38" s="99">
        <v>881</v>
      </c>
    </row>
    <row r="39" spans="1:5" ht="14.1" customHeight="1" x14ac:dyDescent="0.2">
      <c r="A39" s="47" t="s">
        <v>58</v>
      </c>
      <c r="B39" s="98">
        <f>$B$8-26</f>
        <v>1991</v>
      </c>
      <c r="C39" s="99">
        <v>1810</v>
      </c>
      <c r="D39" s="99">
        <v>949</v>
      </c>
      <c r="E39" s="99">
        <v>861</v>
      </c>
    </row>
    <row r="40" spans="1:5" ht="14.1" customHeight="1" x14ac:dyDescent="0.2">
      <c r="A40" s="47" t="s">
        <v>59</v>
      </c>
      <c r="B40" s="98">
        <f>$B$8-27</f>
        <v>1990</v>
      </c>
      <c r="C40" s="99">
        <v>1999</v>
      </c>
      <c r="D40" s="99">
        <v>997</v>
      </c>
      <c r="E40" s="99">
        <v>1002</v>
      </c>
    </row>
    <row r="41" spans="1:5" ht="14.1" customHeight="1" x14ac:dyDescent="0.2">
      <c r="A41" s="47" t="s">
        <v>60</v>
      </c>
      <c r="B41" s="98">
        <f>$B$8-28</f>
        <v>1989</v>
      </c>
      <c r="C41" s="99">
        <v>1922</v>
      </c>
      <c r="D41" s="99">
        <v>974</v>
      </c>
      <c r="E41" s="99">
        <v>948</v>
      </c>
    </row>
    <row r="42" spans="1:5" ht="14.1" customHeight="1" x14ac:dyDescent="0.2">
      <c r="A42" s="47" t="s">
        <v>61</v>
      </c>
      <c r="B42" s="98">
        <f>$B$8-29</f>
        <v>1988</v>
      </c>
      <c r="C42" s="99">
        <v>2041</v>
      </c>
      <c r="D42" s="99">
        <v>1078</v>
      </c>
      <c r="E42" s="99">
        <v>963</v>
      </c>
    </row>
    <row r="43" spans="1:5" ht="14.1" customHeight="1" x14ac:dyDescent="0.2">
      <c r="A43" s="55" t="s">
        <v>36</v>
      </c>
      <c r="B43" s="100"/>
      <c r="C43" s="99">
        <f>SUM(C38:C42)</f>
        <v>9622</v>
      </c>
      <c r="D43" s="99">
        <f>SUM(D38:D42)</f>
        <v>4967</v>
      </c>
      <c r="E43" s="99">
        <f>SUM(E38:E42)</f>
        <v>4655</v>
      </c>
    </row>
    <row r="44" spans="1:5" ht="14.1" customHeight="1" x14ac:dyDescent="0.2">
      <c r="A44" s="47" t="s">
        <v>62</v>
      </c>
      <c r="B44" s="98">
        <f>$B$8-30</f>
        <v>1987</v>
      </c>
      <c r="C44" s="99">
        <v>2133</v>
      </c>
      <c r="D44" s="99">
        <v>1105</v>
      </c>
      <c r="E44" s="99">
        <v>1028</v>
      </c>
    </row>
    <row r="45" spans="1:5" ht="14.1" customHeight="1" x14ac:dyDescent="0.2">
      <c r="A45" s="47" t="s">
        <v>63</v>
      </c>
      <c r="B45" s="98">
        <f>$B$8-31</f>
        <v>1986</v>
      </c>
      <c r="C45" s="99">
        <v>2103</v>
      </c>
      <c r="D45" s="99">
        <v>1048</v>
      </c>
      <c r="E45" s="99">
        <v>1055</v>
      </c>
    </row>
    <row r="46" spans="1:5" ht="14.1" customHeight="1" x14ac:dyDescent="0.2">
      <c r="A46" s="47" t="s">
        <v>64</v>
      </c>
      <c r="B46" s="98">
        <f>$B$8-32</f>
        <v>1985</v>
      </c>
      <c r="C46" s="99">
        <v>2073</v>
      </c>
      <c r="D46" s="99">
        <v>1039</v>
      </c>
      <c r="E46" s="99">
        <v>1034</v>
      </c>
    </row>
    <row r="47" spans="1:5" ht="14.1" customHeight="1" x14ac:dyDescent="0.2">
      <c r="A47" s="47" t="s">
        <v>65</v>
      </c>
      <c r="B47" s="98">
        <f>$B$8-33</f>
        <v>1984</v>
      </c>
      <c r="C47" s="99">
        <v>2166</v>
      </c>
      <c r="D47" s="99">
        <v>1058</v>
      </c>
      <c r="E47" s="99">
        <v>1108</v>
      </c>
    </row>
    <row r="48" spans="1:5" ht="14.1" customHeight="1" x14ac:dyDescent="0.2">
      <c r="A48" s="47" t="s">
        <v>66</v>
      </c>
      <c r="B48" s="98">
        <f>$B$8-34</f>
        <v>1983</v>
      </c>
      <c r="C48" s="99">
        <v>2183</v>
      </c>
      <c r="D48" s="99">
        <v>1086</v>
      </c>
      <c r="E48" s="99">
        <v>1097</v>
      </c>
    </row>
    <row r="49" spans="1:5" ht="14.1" customHeight="1" x14ac:dyDescent="0.2">
      <c r="A49" s="55" t="s">
        <v>36</v>
      </c>
      <c r="B49" s="100"/>
      <c r="C49" s="99">
        <f>SUM(C44:C48)</f>
        <v>10658</v>
      </c>
      <c r="D49" s="99">
        <f>SUM(D44:D48)</f>
        <v>5336</v>
      </c>
      <c r="E49" s="99">
        <f>SUM(E44:E48)</f>
        <v>5322</v>
      </c>
    </row>
    <row r="50" spans="1:5" ht="14.1" customHeight="1" x14ac:dyDescent="0.2">
      <c r="A50" s="47" t="s">
        <v>67</v>
      </c>
      <c r="B50" s="98">
        <f>$B$8-35</f>
        <v>1982</v>
      </c>
      <c r="C50" s="99">
        <v>2371</v>
      </c>
      <c r="D50" s="99">
        <v>1147</v>
      </c>
      <c r="E50" s="99">
        <v>1224</v>
      </c>
    </row>
    <row r="51" spans="1:5" ht="14.1" customHeight="1" x14ac:dyDescent="0.2">
      <c r="A51" s="47" t="s">
        <v>68</v>
      </c>
      <c r="B51" s="98">
        <f>$B$8-36</f>
        <v>1981</v>
      </c>
      <c r="C51" s="99">
        <v>2280</v>
      </c>
      <c r="D51" s="99">
        <v>1125</v>
      </c>
      <c r="E51" s="99">
        <v>1155</v>
      </c>
    </row>
    <row r="52" spans="1:5" ht="14.1" customHeight="1" x14ac:dyDescent="0.2">
      <c r="A52" s="47" t="s">
        <v>69</v>
      </c>
      <c r="B52" s="98">
        <f>$B$8-37</f>
        <v>1980</v>
      </c>
      <c r="C52" s="99">
        <v>2376</v>
      </c>
      <c r="D52" s="99">
        <v>1194</v>
      </c>
      <c r="E52" s="99">
        <v>1182</v>
      </c>
    </row>
    <row r="53" spans="1:5" ht="14.1" customHeight="1" x14ac:dyDescent="0.2">
      <c r="A53" s="47" t="s">
        <v>70</v>
      </c>
      <c r="B53" s="98">
        <f>$B$8-38</f>
        <v>1979</v>
      </c>
      <c r="C53" s="99">
        <v>2287</v>
      </c>
      <c r="D53" s="99">
        <v>1078</v>
      </c>
      <c r="E53" s="99">
        <v>1209</v>
      </c>
    </row>
    <row r="54" spans="1:5" ht="14.1" customHeight="1" x14ac:dyDescent="0.2">
      <c r="A54" s="46" t="s">
        <v>71</v>
      </c>
      <c r="B54" s="98">
        <f>$B$8-39</f>
        <v>1978</v>
      </c>
      <c r="C54" s="99">
        <v>2284</v>
      </c>
      <c r="D54" s="99">
        <v>1143</v>
      </c>
      <c r="E54" s="99">
        <v>1141</v>
      </c>
    </row>
    <row r="55" spans="1:5" ht="14.1" customHeight="1" x14ac:dyDescent="0.2">
      <c r="A55" s="54" t="s">
        <v>36</v>
      </c>
      <c r="B55" s="100"/>
      <c r="C55" s="99">
        <f>SUM(C50:C54)</f>
        <v>11598</v>
      </c>
      <c r="D55" s="99">
        <f>SUM(D50:D54)</f>
        <v>5687</v>
      </c>
      <c r="E55" s="99">
        <f>SUM(E50:E54)</f>
        <v>5911</v>
      </c>
    </row>
    <row r="56" spans="1:5" ht="14.1" customHeight="1" x14ac:dyDescent="0.2">
      <c r="A56" s="46" t="s">
        <v>72</v>
      </c>
      <c r="B56" s="98">
        <f>$B$8-40</f>
        <v>1977</v>
      </c>
      <c r="C56" s="99">
        <v>2308</v>
      </c>
      <c r="D56" s="99">
        <v>1103</v>
      </c>
      <c r="E56" s="99">
        <v>1205</v>
      </c>
    </row>
    <row r="57" spans="1:5" ht="14.1" customHeight="1" x14ac:dyDescent="0.2">
      <c r="A57" s="46" t="s">
        <v>73</v>
      </c>
      <c r="B57" s="98">
        <f>$B$8-41</f>
        <v>1976</v>
      </c>
      <c r="C57" s="99">
        <v>2320</v>
      </c>
      <c r="D57" s="99">
        <v>1112</v>
      </c>
      <c r="E57" s="99">
        <v>1208</v>
      </c>
    </row>
    <row r="58" spans="1:5" ht="14.1" customHeight="1" x14ac:dyDescent="0.2">
      <c r="A58" s="46" t="s">
        <v>74</v>
      </c>
      <c r="B58" s="98">
        <f>$B$8-42</f>
        <v>1975</v>
      </c>
      <c r="C58" s="99">
        <v>2278</v>
      </c>
      <c r="D58" s="99">
        <v>1081</v>
      </c>
      <c r="E58" s="99">
        <v>1197</v>
      </c>
    </row>
    <row r="59" spans="1:5" ht="14.1" customHeight="1" x14ac:dyDescent="0.2">
      <c r="A59" s="46" t="s">
        <v>75</v>
      </c>
      <c r="B59" s="98">
        <f>$B$8-43</f>
        <v>1974</v>
      </c>
      <c r="C59" s="99">
        <v>2297</v>
      </c>
      <c r="D59" s="99">
        <v>1130</v>
      </c>
      <c r="E59" s="99">
        <v>1167</v>
      </c>
    </row>
    <row r="60" spans="1:5" ht="14.1" customHeight="1" x14ac:dyDescent="0.2">
      <c r="A60" s="46" t="s">
        <v>76</v>
      </c>
      <c r="B60" s="98">
        <f>$B$8-44</f>
        <v>1973</v>
      </c>
      <c r="C60" s="99">
        <v>2263</v>
      </c>
      <c r="D60" s="99">
        <v>1083</v>
      </c>
      <c r="E60" s="99">
        <v>1180</v>
      </c>
    </row>
    <row r="61" spans="1:5" ht="14.1" customHeight="1" x14ac:dyDescent="0.2">
      <c r="A61" s="55" t="s">
        <v>36</v>
      </c>
      <c r="B61" s="100"/>
      <c r="C61" s="99">
        <f>SUM(C56:C60)</f>
        <v>11466</v>
      </c>
      <c r="D61" s="99">
        <f>SUM(D56:D60)</f>
        <v>5509</v>
      </c>
      <c r="E61" s="99">
        <f>SUM(E56:E60)</f>
        <v>5957</v>
      </c>
    </row>
    <row r="62" spans="1:5" ht="14.1" customHeight="1" x14ac:dyDescent="0.2">
      <c r="A62" s="47" t="s">
        <v>77</v>
      </c>
      <c r="B62" s="98">
        <f>$B$8-45</f>
        <v>1972</v>
      </c>
      <c r="C62" s="99">
        <v>2617</v>
      </c>
      <c r="D62" s="99">
        <v>1293</v>
      </c>
      <c r="E62" s="99">
        <v>1324</v>
      </c>
    </row>
    <row r="63" spans="1:5" ht="14.1" customHeight="1" x14ac:dyDescent="0.2">
      <c r="A63" s="47" t="s">
        <v>78</v>
      </c>
      <c r="B63" s="98">
        <f>$B$8-46</f>
        <v>1971</v>
      </c>
      <c r="C63" s="99">
        <v>2828</v>
      </c>
      <c r="D63" s="99">
        <v>1328</v>
      </c>
      <c r="E63" s="99">
        <v>1500</v>
      </c>
    </row>
    <row r="64" spans="1:5" ht="14.1" customHeight="1" x14ac:dyDescent="0.2">
      <c r="A64" s="47" t="s">
        <v>79</v>
      </c>
      <c r="B64" s="98">
        <f>$B$8-47</f>
        <v>1970</v>
      </c>
      <c r="C64" s="99">
        <v>3028</v>
      </c>
      <c r="D64" s="99">
        <v>1498</v>
      </c>
      <c r="E64" s="99">
        <v>1530</v>
      </c>
    </row>
    <row r="65" spans="1:5" ht="14.1" customHeight="1" x14ac:dyDescent="0.2">
      <c r="A65" s="47" t="s">
        <v>80</v>
      </c>
      <c r="B65" s="98">
        <f>$B$8-48</f>
        <v>1969</v>
      </c>
      <c r="C65" s="99">
        <v>3113</v>
      </c>
      <c r="D65" s="99">
        <v>1565</v>
      </c>
      <c r="E65" s="99">
        <v>1548</v>
      </c>
    </row>
    <row r="66" spans="1:5" ht="14.1" customHeight="1" x14ac:dyDescent="0.2">
      <c r="A66" s="47" t="s">
        <v>81</v>
      </c>
      <c r="B66" s="98">
        <f>$B$8-49</f>
        <v>1968</v>
      </c>
      <c r="C66" s="99">
        <v>3470</v>
      </c>
      <c r="D66" s="99">
        <v>1721</v>
      </c>
      <c r="E66" s="99">
        <v>1749</v>
      </c>
    </row>
    <row r="67" spans="1:5" ht="14.1" customHeight="1" x14ac:dyDescent="0.2">
      <c r="A67" s="55" t="s">
        <v>36</v>
      </c>
      <c r="B67" s="100"/>
      <c r="C67" s="99">
        <f>SUM(C62:C66)</f>
        <v>15056</v>
      </c>
      <c r="D67" s="99">
        <f>SUM(D62:D66)</f>
        <v>7405</v>
      </c>
      <c r="E67" s="99">
        <f>SUM(E62:E66)</f>
        <v>7651</v>
      </c>
    </row>
    <row r="68" spans="1:5" ht="14.1" customHeight="1" x14ac:dyDescent="0.2">
      <c r="A68" s="47" t="s">
        <v>82</v>
      </c>
      <c r="B68" s="98">
        <f>$B$8-50</f>
        <v>1967</v>
      </c>
      <c r="C68" s="99">
        <v>3716</v>
      </c>
      <c r="D68" s="99">
        <v>1875</v>
      </c>
      <c r="E68" s="99">
        <v>1841</v>
      </c>
    </row>
    <row r="69" spans="1:5" ht="14.1" customHeight="1" x14ac:dyDescent="0.2">
      <c r="A69" s="47" t="s">
        <v>83</v>
      </c>
      <c r="B69" s="98">
        <f>$B$8-51</f>
        <v>1966</v>
      </c>
      <c r="C69" s="99">
        <v>3748</v>
      </c>
      <c r="D69" s="99">
        <v>1874</v>
      </c>
      <c r="E69" s="99">
        <v>1874</v>
      </c>
    </row>
    <row r="70" spans="1:5" ht="14.1" customHeight="1" x14ac:dyDescent="0.2">
      <c r="A70" s="47" t="s">
        <v>84</v>
      </c>
      <c r="B70" s="98">
        <f>$B$8-52</f>
        <v>1965</v>
      </c>
      <c r="C70" s="99">
        <v>3716</v>
      </c>
      <c r="D70" s="99">
        <v>1862</v>
      </c>
      <c r="E70" s="99">
        <v>1854</v>
      </c>
    </row>
    <row r="71" spans="1:5" ht="14.1" customHeight="1" x14ac:dyDescent="0.2">
      <c r="A71" s="47" t="s">
        <v>85</v>
      </c>
      <c r="B71" s="98">
        <f>$B$8-53</f>
        <v>1964</v>
      </c>
      <c r="C71" s="99">
        <v>3779</v>
      </c>
      <c r="D71" s="99">
        <v>1911</v>
      </c>
      <c r="E71" s="99">
        <v>1868</v>
      </c>
    </row>
    <row r="72" spans="1:5" ht="14.1" customHeight="1" x14ac:dyDescent="0.2">
      <c r="A72" s="47" t="s">
        <v>86</v>
      </c>
      <c r="B72" s="98">
        <f>$B$8-54</f>
        <v>1963</v>
      </c>
      <c r="C72" s="99">
        <v>3529</v>
      </c>
      <c r="D72" s="99">
        <v>1742</v>
      </c>
      <c r="E72" s="99">
        <v>1787</v>
      </c>
    </row>
    <row r="73" spans="1:5" ht="14.1" customHeight="1" x14ac:dyDescent="0.2">
      <c r="A73" s="55" t="s">
        <v>36</v>
      </c>
      <c r="B73" s="100"/>
      <c r="C73" s="99">
        <f>SUM(C68:C72)</f>
        <v>18488</v>
      </c>
      <c r="D73" s="99">
        <f>SUM(D68:D72)</f>
        <v>9264</v>
      </c>
      <c r="E73" s="99">
        <f>SUM(E68:E72)</f>
        <v>9224</v>
      </c>
    </row>
    <row r="74" spans="1:5" ht="14.1" customHeight="1" x14ac:dyDescent="0.2">
      <c r="A74" s="47" t="s">
        <v>87</v>
      </c>
      <c r="B74" s="98">
        <f>$B$8-55</f>
        <v>1962</v>
      </c>
      <c r="C74" s="99">
        <v>3433</v>
      </c>
      <c r="D74" s="99">
        <v>1706</v>
      </c>
      <c r="E74" s="99">
        <v>1727</v>
      </c>
    </row>
    <row r="75" spans="1:5" ht="14.1" customHeight="1" x14ac:dyDescent="0.2">
      <c r="A75" s="47" t="s">
        <v>88</v>
      </c>
      <c r="B75" s="98">
        <f>$B$8-56</f>
        <v>1961</v>
      </c>
      <c r="C75" s="99">
        <v>3314</v>
      </c>
      <c r="D75" s="99">
        <v>1638</v>
      </c>
      <c r="E75" s="99">
        <v>1676</v>
      </c>
    </row>
    <row r="76" spans="1:5" ht="13.15" customHeight="1" x14ac:dyDescent="0.2">
      <c r="A76" s="47" t="s">
        <v>89</v>
      </c>
      <c r="B76" s="98">
        <f>$B$8-57</f>
        <v>1960</v>
      </c>
      <c r="C76" s="99">
        <v>3100</v>
      </c>
      <c r="D76" s="99">
        <v>1520</v>
      </c>
      <c r="E76" s="99">
        <v>1580</v>
      </c>
    </row>
    <row r="77" spans="1:5" ht="14.1" customHeight="1" x14ac:dyDescent="0.2">
      <c r="A77" s="46" t="s">
        <v>90</v>
      </c>
      <c r="B77" s="98">
        <f>$B$8-58</f>
        <v>1959</v>
      </c>
      <c r="C77" s="99">
        <v>3051</v>
      </c>
      <c r="D77" s="99">
        <v>1506</v>
      </c>
      <c r="E77" s="99">
        <v>1545</v>
      </c>
    </row>
    <row r="78" spans="1:5" x14ac:dyDescent="0.2">
      <c r="A78" s="47" t="s">
        <v>91</v>
      </c>
      <c r="B78" s="98">
        <f>$B$8-59</f>
        <v>1958</v>
      </c>
      <c r="C78" s="99">
        <v>2812</v>
      </c>
      <c r="D78" s="99">
        <v>1404</v>
      </c>
      <c r="E78" s="99">
        <v>1408</v>
      </c>
    </row>
    <row r="79" spans="1:5" x14ac:dyDescent="0.2">
      <c r="A79" s="55" t="s">
        <v>36</v>
      </c>
      <c r="B79" s="100"/>
      <c r="C79" s="99">
        <f>SUM(C74:C78)</f>
        <v>15710</v>
      </c>
      <c r="D79" s="99">
        <f>SUM(D74:D78)</f>
        <v>7774</v>
      </c>
      <c r="E79" s="99">
        <f>SUM(E74:E78)</f>
        <v>7936</v>
      </c>
    </row>
    <row r="80" spans="1:5" x14ac:dyDescent="0.2">
      <c r="A80" s="47" t="s">
        <v>92</v>
      </c>
      <c r="B80" s="98">
        <f>$B$8-60</f>
        <v>1957</v>
      </c>
      <c r="C80" s="99">
        <v>2825</v>
      </c>
      <c r="D80" s="99">
        <v>1376</v>
      </c>
      <c r="E80" s="99">
        <v>1449</v>
      </c>
    </row>
    <row r="81" spans="1:5" x14ac:dyDescent="0.2">
      <c r="A81" s="47" t="s">
        <v>93</v>
      </c>
      <c r="B81" s="98">
        <f>$B$8-61</f>
        <v>1956</v>
      </c>
      <c r="C81" s="99">
        <v>2550</v>
      </c>
      <c r="D81" s="99">
        <v>1279</v>
      </c>
      <c r="E81" s="99">
        <v>1271</v>
      </c>
    </row>
    <row r="82" spans="1:5" x14ac:dyDescent="0.2">
      <c r="A82" s="47" t="s">
        <v>94</v>
      </c>
      <c r="B82" s="98">
        <f>$B$8-62</f>
        <v>1955</v>
      </c>
      <c r="C82" s="99">
        <v>2466</v>
      </c>
      <c r="D82" s="99">
        <v>1216</v>
      </c>
      <c r="E82" s="99">
        <v>1250</v>
      </c>
    </row>
    <row r="83" spans="1:5" x14ac:dyDescent="0.2">
      <c r="A83" s="47" t="s">
        <v>95</v>
      </c>
      <c r="B83" s="98">
        <f>$B$8-63</f>
        <v>1954</v>
      </c>
      <c r="C83" s="99">
        <v>2336</v>
      </c>
      <c r="D83" s="99">
        <v>1139</v>
      </c>
      <c r="E83" s="99">
        <v>1197</v>
      </c>
    </row>
    <row r="84" spans="1:5" x14ac:dyDescent="0.2">
      <c r="A84" s="47" t="s">
        <v>96</v>
      </c>
      <c r="B84" s="98">
        <f>$B$8-64</f>
        <v>1953</v>
      </c>
      <c r="C84" s="99">
        <v>2209</v>
      </c>
      <c r="D84" s="99">
        <v>1131</v>
      </c>
      <c r="E84" s="99">
        <v>1078</v>
      </c>
    </row>
    <row r="85" spans="1:5" x14ac:dyDescent="0.2">
      <c r="A85" s="55" t="s">
        <v>36</v>
      </c>
      <c r="B85" s="100"/>
      <c r="C85" s="99">
        <f>SUM(C80:C84)</f>
        <v>12386</v>
      </c>
      <c r="D85" s="99">
        <f>SUM(D80:D84)</f>
        <v>6141</v>
      </c>
      <c r="E85" s="99">
        <f>SUM(E80:E84)</f>
        <v>6245</v>
      </c>
    </row>
    <row r="86" spans="1:5" x14ac:dyDescent="0.2">
      <c r="A86" s="47" t="s">
        <v>97</v>
      </c>
      <c r="B86" s="98">
        <f>$B$8-65</f>
        <v>1952</v>
      </c>
      <c r="C86" s="99">
        <v>2247</v>
      </c>
      <c r="D86" s="99">
        <v>1099</v>
      </c>
      <c r="E86" s="99">
        <v>1148</v>
      </c>
    </row>
    <row r="87" spans="1:5" x14ac:dyDescent="0.2">
      <c r="A87" s="47" t="s">
        <v>98</v>
      </c>
      <c r="B87" s="98">
        <f>$B$8-66</f>
        <v>1951</v>
      </c>
      <c r="C87" s="99">
        <v>2223</v>
      </c>
      <c r="D87" s="99">
        <v>1155</v>
      </c>
      <c r="E87" s="99">
        <v>1068</v>
      </c>
    </row>
    <row r="88" spans="1:5" x14ac:dyDescent="0.2">
      <c r="A88" s="47" t="s">
        <v>99</v>
      </c>
      <c r="B88" s="98">
        <f>$B$8-67</f>
        <v>1950</v>
      </c>
      <c r="C88" s="99">
        <v>2192</v>
      </c>
      <c r="D88" s="99">
        <v>1052</v>
      </c>
      <c r="E88" s="99">
        <v>1140</v>
      </c>
    </row>
    <row r="89" spans="1:5" x14ac:dyDescent="0.2">
      <c r="A89" s="47" t="s">
        <v>100</v>
      </c>
      <c r="B89" s="98">
        <f>$B$8-68</f>
        <v>1949</v>
      </c>
      <c r="C89" s="99">
        <v>2137</v>
      </c>
      <c r="D89" s="99">
        <v>1016</v>
      </c>
      <c r="E89" s="99">
        <v>1121</v>
      </c>
    </row>
    <row r="90" spans="1:5" x14ac:dyDescent="0.2">
      <c r="A90" s="47" t="s">
        <v>101</v>
      </c>
      <c r="B90" s="98">
        <f>$B$8-69</f>
        <v>1948</v>
      </c>
      <c r="C90" s="99">
        <v>2187</v>
      </c>
      <c r="D90" s="99">
        <v>1018</v>
      </c>
      <c r="E90" s="99">
        <v>1169</v>
      </c>
    </row>
    <row r="91" spans="1:5" x14ac:dyDescent="0.2">
      <c r="A91" s="55" t="s">
        <v>36</v>
      </c>
      <c r="B91" s="100"/>
      <c r="C91" s="99">
        <f>SUM(C86:C90)</f>
        <v>10986</v>
      </c>
      <c r="D91" s="99">
        <f>SUM(D86:D90)</f>
        <v>5340</v>
      </c>
      <c r="E91" s="99">
        <f>SUM(E86:E90)</f>
        <v>5646</v>
      </c>
    </row>
    <row r="92" spans="1:5" x14ac:dyDescent="0.2">
      <c r="A92" s="47" t="s">
        <v>102</v>
      </c>
      <c r="B92" s="98">
        <f>$B$8-70</f>
        <v>1947</v>
      </c>
      <c r="C92" s="99">
        <v>1987</v>
      </c>
      <c r="D92" s="99">
        <v>908</v>
      </c>
      <c r="E92" s="99">
        <v>1079</v>
      </c>
    </row>
    <row r="93" spans="1:5" x14ac:dyDescent="0.2">
      <c r="A93" s="47" t="s">
        <v>103</v>
      </c>
      <c r="B93" s="98">
        <f>$B$8-71</f>
        <v>1946</v>
      </c>
      <c r="C93" s="99">
        <v>1721</v>
      </c>
      <c r="D93" s="99">
        <v>842</v>
      </c>
      <c r="E93" s="99">
        <v>879</v>
      </c>
    </row>
    <row r="94" spans="1:5" x14ac:dyDescent="0.2">
      <c r="A94" s="47" t="s">
        <v>104</v>
      </c>
      <c r="B94" s="98">
        <f>$B$8-72</f>
        <v>1945</v>
      </c>
      <c r="C94" s="99">
        <v>1475</v>
      </c>
      <c r="D94" s="99">
        <v>641</v>
      </c>
      <c r="E94" s="99">
        <v>834</v>
      </c>
    </row>
    <row r="95" spans="1:5" x14ac:dyDescent="0.2">
      <c r="A95" s="47" t="s">
        <v>105</v>
      </c>
      <c r="B95" s="98">
        <f>$B$8-73</f>
        <v>1944</v>
      </c>
      <c r="C95" s="99">
        <v>1841</v>
      </c>
      <c r="D95" s="99">
        <v>901</v>
      </c>
      <c r="E95" s="99">
        <v>940</v>
      </c>
    </row>
    <row r="96" spans="1:5" x14ac:dyDescent="0.2">
      <c r="A96" s="47" t="s">
        <v>106</v>
      </c>
      <c r="B96" s="98">
        <f>$B$8-74</f>
        <v>1943</v>
      </c>
      <c r="C96" s="99">
        <v>2063</v>
      </c>
      <c r="D96" s="99">
        <v>951</v>
      </c>
      <c r="E96" s="99">
        <v>1112</v>
      </c>
    </row>
    <row r="97" spans="1:5" x14ac:dyDescent="0.2">
      <c r="A97" s="55" t="s">
        <v>36</v>
      </c>
      <c r="B97" s="100"/>
      <c r="C97" s="99">
        <f>SUM(C92:C96)</f>
        <v>9087</v>
      </c>
      <c r="D97" s="99">
        <f>SUM(D92:D96)</f>
        <v>4243</v>
      </c>
      <c r="E97" s="99">
        <f>SUM(E92:E96)</f>
        <v>4844</v>
      </c>
    </row>
    <row r="98" spans="1:5" x14ac:dyDescent="0.2">
      <c r="A98" s="47" t="s">
        <v>107</v>
      </c>
      <c r="B98" s="98">
        <f>$B$8-75</f>
        <v>1942</v>
      </c>
      <c r="C98" s="99">
        <v>1874</v>
      </c>
      <c r="D98" s="99">
        <v>869</v>
      </c>
      <c r="E98" s="99">
        <v>1005</v>
      </c>
    </row>
    <row r="99" spans="1:5" x14ac:dyDescent="0.2">
      <c r="A99" s="47" t="s">
        <v>108</v>
      </c>
      <c r="B99" s="98">
        <f>$B$8-76</f>
        <v>1941</v>
      </c>
      <c r="C99" s="99">
        <v>2350</v>
      </c>
      <c r="D99" s="99">
        <v>1077</v>
      </c>
      <c r="E99" s="99">
        <v>1273</v>
      </c>
    </row>
    <row r="100" spans="1:5" x14ac:dyDescent="0.2">
      <c r="A100" s="47" t="s">
        <v>109</v>
      </c>
      <c r="B100" s="98">
        <f>$B$8-77</f>
        <v>1940</v>
      </c>
      <c r="C100" s="99">
        <v>2298</v>
      </c>
      <c r="D100" s="99">
        <v>1100</v>
      </c>
      <c r="E100" s="99">
        <v>1198</v>
      </c>
    </row>
    <row r="101" spans="1:5" x14ac:dyDescent="0.2">
      <c r="A101" s="47" t="s">
        <v>110</v>
      </c>
      <c r="B101" s="98">
        <f>$B$8-78</f>
        <v>1939</v>
      </c>
      <c r="C101" s="99">
        <v>2248</v>
      </c>
      <c r="D101" s="99">
        <v>1035</v>
      </c>
      <c r="E101" s="99">
        <v>1213</v>
      </c>
    </row>
    <row r="102" spans="1:5" x14ac:dyDescent="0.2">
      <c r="A102" s="48" t="s">
        <v>111</v>
      </c>
      <c r="B102" s="98">
        <f>$B$8-79</f>
        <v>1938</v>
      </c>
      <c r="C102" s="99">
        <v>2070</v>
      </c>
      <c r="D102" s="99">
        <v>900</v>
      </c>
      <c r="E102" s="99">
        <v>1170</v>
      </c>
    </row>
    <row r="103" spans="1:5" x14ac:dyDescent="0.2">
      <c r="A103" s="56" t="s">
        <v>36</v>
      </c>
      <c r="B103" s="101"/>
      <c r="C103" s="99">
        <f>SUM(C98:C102)</f>
        <v>10840</v>
      </c>
      <c r="D103" s="99">
        <f>SUM(D98:D102)</f>
        <v>4981</v>
      </c>
      <c r="E103" s="99">
        <f>SUM(E98:E102)</f>
        <v>5859</v>
      </c>
    </row>
    <row r="104" spans="1:5" x14ac:dyDescent="0.2">
      <c r="A104" s="48" t="s">
        <v>112</v>
      </c>
      <c r="B104" s="98">
        <f>$B$8-80</f>
        <v>1937</v>
      </c>
      <c r="C104" s="99">
        <v>1867</v>
      </c>
      <c r="D104" s="99">
        <v>787</v>
      </c>
      <c r="E104" s="99">
        <v>1080</v>
      </c>
    </row>
    <row r="105" spans="1:5" x14ac:dyDescent="0.2">
      <c r="A105" s="48" t="s">
        <v>123</v>
      </c>
      <c r="B105" s="98">
        <f>$B$8-81</f>
        <v>1936</v>
      </c>
      <c r="C105" s="99">
        <v>1655</v>
      </c>
      <c r="D105" s="99">
        <v>725</v>
      </c>
      <c r="E105" s="99">
        <v>930</v>
      </c>
    </row>
    <row r="106" spans="1:5" s="25" customFormat="1" x14ac:dyDescent="0.2">
      <c r="A106" s="48" t="s">
        <v>121</v>
      </c>
      <c r="B106" s="98">
        <f>$B$8-82</f>
        <v>1935</v>
      </c>
      <c r="C106" s="99">
        <v>1556</v>
      </c>
      <c r="D106" s="99">
        <v>672</v>
      </c>
      <c r="E106" s="99">
        <v>884</v>
      </c>
    </row>
    <row r="107" spans="1:5" x14ac:dyDescent="0.2">
      <c r="A107" s="48" t="s">
        <v>124</v>
      </c>
      <c r="B107" s="98">
        <f>$B$8-83</f>
        <v>1934</v>
      </c>
      <c r="C107" s="99">
        <v>1348</v>
      </c>
      <c r="D107" s="99">
        <v>570</v>
      </c>
      <c r="E107" s="99">
        <v>778</v>
      </c>
    </row>
    <row r="108" spans="1:5" x14ac:dyDescent="0.2">
      <c r="A108" s="48" t="s">
        <v>122</v>
      </c>
      <c r="B108" s="98">
        <f>$B$8-84</f>
        <v>1933</v>
      </c>
      <c r="C108" s="99">
        <v>915</v>
      </c>
      <c r="D108" s="99">
        <v>347</v>
      </c>
      <c r="E108" s="99">
        <v>568</v>
      </c>
    </row>
    <row r="109" spans="1:5" x14ac:dyDescent="0.2">
      <c r="A109" s="56" t="s">
        <v>36</v>
      </c>
      <c r="B109" s="101"/>
      <c r="C109" s="99">
        <f>SUM(C104:C108)</f>
        <v>7341</v>
      </c>
      <c r="D109" s="99">
        <f>SUM(D104:D108)</f>
        <v>3101</v>
      </c>
      <c r="E109" s="99">
        <f>SUM(E104:E108)</f>
        <v>4240</v>
      </c>
    </row>
    <row r="110" spans="1:5" x14ac:dyDescent="0.2">
      <c r="A110" s="48" t="s">
        <v>113</v>
      </c>
      <c r="B110" s="98">
        <f>$B$8-85</f>
        <v>1932</v>
      </c>
      <c r="C110" s="99">
        <v>815</v>
      </c>
      <c r="D110" s="99">
        <v>313</v>
      </c>
      <c r="E110" s="99">
        <v>502</v>
      </c>
    </row>
    <row r="111" spans="1:5" x14ac:dyDescent="0.2">
      <c r="A111" s="48" t="s">
        <v>114</v>
      </c>
      <c r="B111" s="98">
        <f>$B$8-86</f>
        <v>1931</v>
      </c>
      <c r="C111" s="99">
        <v>755</v>
      </c>
      <c r="D111" s="99">
        <v>256</v>
      </c>
      <c r="E111" s="99">
        <v>499</v>
      </c>
    </row>
    <row r="112" spans="1:5" x14ac:dyDescent="0.2">
      <c r="A112" s="48" t="s">
        <v>115</v>
      </c>
      <c r="B112" s="98">
        <f>$B$8-87</f>
        <v>1930</v>
      </c>
      <c r="C112" s="99">
        <v>721</v>
      </c>
      <c r="D112" s="99">
        <v>255</v>
      </c>
      <c r="E112" s="99">
        <v>466</v>
      </c>
    </row>
    <row r="113" spans="1:5" x14ac:dyDescent="0.2">
      <c r="A113" s="48" t="s">
        <v>116</v>
      </c>
      <c r="B113" s="98">
        <f>$B$8-88</f>
        <v>1929</v>
      </c>
      <c r="C113" s="99">
        <v>599</v>
      </c>
      <c r="D113" s="99">
        <v>216</v>
      </c>
      <c r="E113" s="99">
        <v>383</v>
      </c>
    </row>
    <row r="114" spans="1:5" x14ac:dyDescent="0.2">
      <c r="A114" s="48" t="s">
        <v>117</v>
      </c>
      <c r="B114" s="98">
        <f>$B$8-89</f>
        <v>1928</v>
      </c>
      <c r="C114" s="99">
        <v>581</v>
      </c>
      <c r="D114" s="99">
        <v>192</v>
      </c>
      <c r="E114" s="99">
        <v>389</v>
      </c>
    </row>
    <row r="115" spans="1:5" x14ac:dyDescent="0.2">
      <c r="A115" s="56" t="s">
        <v>36</v>
      </c>
      <c r="B115" s="102"/>
      <c r="C115" s="99">
        <f>SUM(C110:C114)</f>
        <v>3471</v>
      </c>
      <c r="D115" s="99">
        <f>SUM(D110:D114)</f>
        <v>1232</v>
      </c>
      <c r="E115" s="99">
        <f>SUM(E110:E114)</f>
        <v>2239</v>
      </c>
    </row>
    <row r="116" spans="1:5" x14ac:dyDescent="0.2">
      <c r="A116" s="48" t="s">
        <v>118</v>
      </c>
      <c r="B116" s="98">
        <f>$B$8-90</f>
        <v>1927</v>
      </c>
      <c r="C116" s="99">
        <v>1929</v>
      </c>
      <c r="D116" s="99">
        <v>507</v>
      </c>
      <c r="E116" s="99">
        <v>1422</v>
      </c>
    </row>
    <row r="117" spans="1:5" x14ac:dyDescent="0.2">
      <c r="A117" s="49"/>
      <c r="B117" s="53" t="s">
        <v>119</v>
      </c>
      <c r="C117" s="23"/>
      <c r="D117" s="23"/>
      <c r="E117" s="23"/>
    </row>
    <row r="118" spans="1:5" x14ac:dyDescent="0.2">
      <c r="A118" s="50" t="s">
        <v>120</v>
      </c>
      <c r="B118" s="103"/>
      <c r="C118" s="104">
        <v>196074</v>
      </c>
      <c r="D118" s="104">
        <v>96281</v>
      </c>
      <c r="E118" s="104">
        <v>99793</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4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17 SH</oddFooter>
  </headerFooter>
  <rowBreaks count="2" manualBreakCount="2">
    <brk id="49" max="16383" man="1"/>
    <brk id="7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86" t="s">
        <v>162</v>
      </c>
      <c r="B1" s="86"/>
      <c r="C1" s="87"/>
      <c r="D1" s="87"/>
      <c r="E1" s="87"/>
    </row>
    <row r="2" spans="1:8" s="10" customFormat="1" ht="14.1" customHeight="1" x14ac:dyDescent="0.2">
      <c r="A2" s="90" t="s">
        <v>164</v>
      </c>
      <c r="B2" s="90"/>
      <c r="C2" s="90"/>
      <c r="D2" s="90"/>
      <c r="E2" s="90"/>
    </row>
    <row r="3" spans="1:8" s="10" customFormat="1" ht="14.1" customHeight="1" x14ac:dyDescent="0.2">
      <c r="A3" s="86" t="s">
        <v>131</v>
      </c>
      <c r="B3" s="86"/>
      <c r="C3" s="86"/>
      <c r="D3" s="86"/>
      <c r="E3" s="86"/>
    </row>
    <row r="4" spans="1:8" s="10" customFormat="1" ht="14.1" customHeight="1" x14ac:dyDescent="0.2">
      <c r="A4" s="28"/>
      <c r="B4" s="28"/>
      <c r="C4" s="28"/>
      <c r="D4" s="28"/>
      <c r="E4" s="28"/>
    </row>
    <row r="5" spans="1:8" ht="28.35" customHeight="1" x14ac:dyDescent="0.2">
      <c r="A5" s="91" t="s">
        <v>161</v>
      </c>
      <c r="B5" s="93" t="s">
        <v>163</v>
      </c>
      <c r="C5" s="88" t="s">
        <v>30</v>
      </c>
      <c r="D5" s="88" t="s">
        <v>22</v>
      </c>
      <c r="E5" s="89" t="s">
        <v>23</v>
      </c>
    </row>
    <row r="6" spans="1:8" ht="28.35" customHeight="1" x14ac:dyDescent="0.2">
      <c r="A6" s="92"/>
      <c r="B6" s="94"/>
      <c r="C6" s="19" t="s">
        <v>158</v>
      </c>
      <c r="D6" s="19" t="s">
        <v>159</v>
      </c>
      <c r="E6" s="20" t="s">
        <v>160</v>
      </c>
    </row>
    <row r="7" spans="1:8" ht="14.1" customHeight="1" x14ac:dyDescent="0.2">
      <c r="A7" s="45"/>
      <c r="B7" s="51"/>
      <c r="C7" s="21"/>
      <c r="D7" s="21"/>
      <c r="E7" s="21"/>
    </row>
    <row r="8" spans="1:8" ht="14.1" customHeight="1" x14ac:dyDescent="0.2">
      <c r="A8" s="46" t="s">
        <v>31</v>
      </c>
      <c r="B8" s="98">
        <v>2017</v>
      </c>
      <c r="C8" s="99">
        <v>1359</v>
      </c>
      <c r="D8" s="99">
        <v>736</v>
      </c>
      <c r="E8" s="99">
        <v>623</v>
      </c>
    </row>
    <row r="9" spans="1:8" ht="14.1" customHeight="1" x14ac:dyDescent="0.2">
      <c r="A9" s="46" t="s">
        <v>32</v>
      </c>
      <c r="B9" s="98">
        <f>$B$8-1</f>
        <v>2016</v>
      </c>
      <c r="C9" s="99">
        <v>1431</v>
      </c>
      <c r="D9" s="99">
        <v>738</v>
      </c>
      <c r="E9" s="99">
        <v>693</v>
      </c>
    </row>
    <row r="10" spans="1:8" ht="14.1" customHeight="1" x14ac:dyDescent="0.2">
      <c r="A10" s="46" t="s">
        <v>33</v>
      </c>
      <c r="B10" s="98">
        <f>$B$8-2</f>
        <v>2015</v>
      </c>
      <c r="C10" s="99">
        <v>1361</v>
      </c>
      <c r="D10" s="99">
        <v>691</v>
      </c>
      <c r="E10" s="99">
        <v>670</v>
      </c>
    </row>
    <row r="11" spans="1:8" ht="14.1" customHeight="1" x14ac:dyDescent="0.2">
      <c r="A11" s="46" t="s">
        <v>34</v>
      </c>
      <c r="B11" s="98">
        <f>$B$8-3</f>
        <v>2014</v>
      </c>
      <c r="C11" s="99">
        <v>1391</v>
      </c>
      <c r="D11" s="99">
        <v>722</v>
      </c>
      <c r="E11" s="99">
        <v>669</v>
      </c>
      <c r="H11" s="24"/>
    </row>
    <row r="12" spans="1:8" ht="14.1" customHeight="1" x14ac:dyDescent="0.2">
      <c r="A12" s="46" t="s">
        <v>35</v>
      </c>
      <c r="B12" s="98">
        <f>$B$8-4</f>
        <v>2013</v>
      </c>
      <c r="C12" s="99">
        <v>1248</v>
      </c>
      <c r="D12" s="99">
        <v>651</v>
      </c>
      <c r="E12" s="99">
        <v>597</v>
      </c>
    </row>
    <row r="13" spans="1:8" ht="14.1" customHeight="1" x14ac:dyDescent="0.2">
      <c r="A13" s="54" t="s">
        <v>36</v>
      </c>
      <c r="B13" s="98"/>
      <c r="C13" s="99">
        <f>SUM(C8:C12)</f>
        <v>6790</v>
      </c>
      <c r="D13" s="99">
        <f>SUM(D8:D12)</f>
        <v>3538</v>
      </c>
      <c r="E13" s="99">
        <f>SUM(E8:E12)</f>
        <v>3252</v>
      </c>
    </row>
    <row r="14" spans="1:8" ht="14.1" customHeight="1" x14ac:dyDescent="0.2">
      <c r="A14" s="47" t="s">
        <v>37</v>
      </c>
      <c r="B14" s="98">
        <f>$B$8-5</f>
        <v>2012</v>
      </c>
      <c r="C14" s="99">
        <v>1359</v>
      </c>
      <c r="D14" s="99">
        <v>718</v>
      </c>
      <c r="E14" s="99">
        <v>641</v>
      </c>
    </row>
    <row r="15" spans="1:8" ht="14.1" customHeight="1" x14ac:dyDescent="0.2">
      <c r="A15" s="47" t="s">
        <v>38</v>
      </c>
      <c r="B15" s="98">
        <f>$B$8-6</f>
        <v>2011</v>
      </c>
      <c r="C15" s="99">
        <v>1239</v>
      </c>
      <c r="D15" s="99">
        <v>622</v>
      </c>
      <c r="E15" s="99">
        <v>617</v>
      </c>
    </row>
    <row r="16" spans="1:8" ht="14.1" customHeight="1" x14ac:dyDescent="0.2">
      <c r="A16" s="47" t="s">
        <v>39</v>
      </c>
      <c r="B16" s="98">
        <f>$B$8-7</f>
        <v>2010</v>
      </c>
      <c r="C16" s="99">
        <v>1353</v>
      </c>
      <c r="D16" s="99">
        <v>731</v>
      </c>
      <c r="E16" s="99">
        <v>622</v>
      </c>
    </row>
    <row r="17" spans="1:5" ht="14.1" customHeight="1" x14ac:dyDescent="0.2">
      <c r="A17" s="47" t="s">
        <v>40</v>
      </c>
      <c r="B17" s="98">
        <f>$B$8-8</f>
        <v>2009</v>
      </c>
      <c r="C17" s="99">
        <v>1285</v>
      </c>
      <c r="D17" s="99">
        <v>656</v>
      </c>
      <c r="E17" s="99">
        <v>629</v>
      </c>
    </row>
    <row r="18" spans="1:5" ht="14.1" customHeight="1" x14ac:dyDescent="0.2">
      <c r="A18" s="47" t="s">
        <v>41</v>
      </c>
      <c r="B18" s="98">
        <f>$B$8-9</f>
        <v>2008</v>
      </c>
      <c r="C18" s="99">
        <v>1382</v>
      </c>
      <c r="D18" s="99">
        <v>705</v>
      </c>
      <c r="E18" s="99">
        <v>677</v>
      </c>
    </row>
    <row r="19" spans="1:5" ht="14.1" customHeight="1" x14ac:dyDescent="0.2">
      <c r="A19" s="55" t="s">
        <v>36</v>
      </c>
      <c r="B19" s="100"/>
      <c r="C19" s="99">
        <f>SUM(C14:C18)</f>
        <v>6618</v>
      </c>
      <c r="D19" s="99">
        <f>SUM(D14:D18)</f>
        <v>3432</v>
      </c>
      <c r="E19" s="99">
        <f>SUM(E14:E18)</f>
        <v>3186</v>
      </c>
    </row>
    <row r="20" spans="1:5" ht="14.1" customHeight="1" x14ac:dyDescent="0.2">
      <c r="A20" s="47" t="s">
        <v>42</v>
      </c>
      <c r="B20" s="98">
        <f>$B$8-10</f>
        <v>2007</v>
      </c>
      <c r="C20" s="99">
        <v>1445</v>
      </c>
      <c r="D20" s="99">
        <v>739</v>
      </c>
      <c r="E20" s="99">
        <v>706</v>
      </c>
    </row>
    <row r="21" spans="1:5" ht="14.1" customHeight="1" x14ac:dyDescent="0.2">
      <c r="A21" s="47" t="s">
        <v>43</v>
      </c>
      <c r="B21" s="98">
        <f>$B$8-11</f>
        <v>2006</v>
      </c>
      <c r="C21" s="99">
        <v>1471</v>
      </c>
      <c r="D21" s="99">
        <v>753</v>
      </c>
      <c r="E21" s="99">
        <v>718</v>
      </c>
    </row>
    <row r="22" spans="1:5" ht="14.1" customHeight="1" x14ac:dyDescent="0.2">
      <c r="A22" s="47" t="s">
        <v>44</v>
      </c>
      <c r="B22" s="98">
        <f>$B$8-12</f>
        <v>2005</v>
      </c>
      <c r="C22" s="99">
        <v>1497</v>
      </c>
      <c r="D22" s="99">
        <v>782</v>
      </c>
      <c r="E22" s="99">
        <v>715</v>
      </c>
    </row>
    <row r="23" spans="1:5" ht="14.1" customHeight="1" x14ac:dyDescent="0.2">
      <c r="A23" s="47" t="s">
        <v>45</v>
      </c>
      <c r="B23" s="98">
        <f>$B$8-13</f>
        <v>2004</v>
      </c>
      <c r="C23" s="99">
        <v>1595</v>
      </c>
      <c r="D23" s="99">
        <v>819</v>
      </c>
      <c r="E23" s="99">
        <v>776</v>
      </c>
    </row>
    <row r="24" spans="1:5" ht="14.1" customHeight="1" x14ac:dyDescent="0.2">
      <c r="A24" s="47" t="s">
        <v>46</v>
      </c>
      <c r="B24" s="98">
        <f>$B$8-14</f>
        <v>2003</v>
      </c>
      <c r="C24" s="99">
        <v>1687</v>
      </c>
      <c r="D24" s="99">
        <v>866</v>
      </c>
      <c r="E24" s="99">
        <v>821</v>
      </c>
    </row>
    <row r="25" spans="1:5" ht="14.1" customHeight="1" x14ac:dyDescent="0.2">
      <c r="A25" s="55" t="s">
        <v>36</v>
      </c>
      <c r="B25" s="100"/>
      <c r="C25" s="99">
        <f>SUM(C20:C24)</f>
        <v>7695</v>
      </c>
      <c r="D25" s="99">
        <f>SUM(D20:D24)</f>
        <v>3959</v>
      </c>
      <c r="E25" s="99">
        <f>SUM(E20:E24)</f>
        <v>3736</v>
      </c>
    </row>
    <row r="26" spans="1:5" ht="14.1" customHeight="1" x14ac:dyDescent="0.2">
      <c r="A26" s="47" t="s">
        <v>47</v>
      </c>
      <c r="B26" s="98">
        <f>$B$8-15</f>
        <v>2002</v>
      </c>
      <c r="C26" s="99">
        <v>1701</v>
      </c>
      <c r="D26" s="99">
        <v>828</v>
      </c>
      <c r="E26" s="99">
        <v>873</v>
      </c>
    </row>
    <row r="27" spans="1:5" ht="14.1" customHeight="1" x14ac:dyDescent="0.2">
      <c r="A27" s="47" t="s">
        <v>48</v>
      </c>
      <c r="B27" s="98">
        <f>$B$8-16</f>
        <v>2001</v>
      </c>
      <c r="C27" s="99">
        <v>1771</v>
      </c>
      <c r="D27" s="99">
        <v>881</v>
      </c>
      <c r="E27" s="99">
        <v>890</v>
      </c>
    </row>
    <row r="28" spans="1:5" ht="14.1" customHeight="1" x14ac:dyDescent="0.2">
      <c r="A28" s="47" t="s">
        <v>49</v>
      </c>
      <c r="B28" s="98">
        <f>$B$8-17</f>
        <v>2000</v>
      </c>
      <c r="C28" s="99">
        <v>1868</v>
      </c>
      <c r="D28" s="99">
        <v>962</v>
      </c>
      <c r="E28" s="99">
        <v>906</v>
      </c>
    </row>
    <row r="29" spans="1:5" ht="14.1" customHeight="1" x14ac:dyDescent="0.2">
      <c r="A29" s="47" t="s">
        <v>50</v>
      </c>
      <c r="B29" s="98">
        <f>$B$8-18</f>
        <v>1999</v>
      </c>
      <c r="C29" s="99">
        <v>1948</v>
      </c>
      <c r="D29" s="99">
        <v>1024</v>
      </c>
      <c r="E29" s="99">
        <v>924</v>
      </c>
    </row>
    <row r="30" spans="1:5" ht="14.1" customHeight="1" x14ac:dyDescent="0.2">
      <c r="A30" s="46" t="s">
        <v>51</v>
      </c>
      <c r="B30" s="98">
        <f>$B$8-19</f>
        <v>1998</v>
      </c>
      <c r="C30" s="99">
        <v>1875</v>
      </c>
      <c r="D30" s="99">
        <v>980</v>
      </c>
      <c r="E30" s="99">
        <v>895</v>
      </c>
    </row>
    <row r="31" spans="1:5" ht="14.1" customHeight="1" x14ac:dyDescent="0.2">
      <c r="A31" s="55" t="s">
        <v>36</v>
      </c>
      <c r="B31" s="100"/>
      <c r="C31" s="99">
        <f>SUM(C26:C30)</f>
        <v>9163</v>
      </c>
      <c r="D31" s="99">
        <f>SUM(D26:D30)</f>
        <v>4675</v>
      </c>
      <c r="E31" s="99">
        <f>SUM(E26:E30)</f>
        <v>4488</v>
      </c>
    </row>
    <row r="32" spans="1:5" ht="14.1" customHeight="1" x14ac:dyDescent="0.2">
      <c r="A32" s="47" t="s">
        <v>52</v>
      </c>
      <c r="B32" s="98">
        <f>$B$8-20</f>
        <v>1997</v>
      </c>
      <c r="C32" s="99">
        <v>1896</v>
      </c>
      <c r="D32" s="99">
        <v>1004</v>
      </c>
      <c r="E32" s="99">
        <v>892</v>
      </c>
    </row>
    <row r="33" spans="1:5" ht="14.1" customHeight="1" x14ac:dyDescent="0.2">
      <c r="A33" s="47" t="s">
        <v>53</v>
      </c>
      <c r="B33" s="98">
        <f>$B$8-21</f>
        <v>1996</v>
      </c>
      <c r="C33" s="99">
        <v>1787</v>
      </c>
      <c r="D33" s="99">
        <v>968</v>
      </c>
      <c r="E33" s="99">
        <v>819</v>
      </c>
    </row>
    <row r="34" spans="1:5" ht="14.1" customHeight="1" x14ac:dyDescent="0.2">
      <c r="A34" s="47" t="s">
        <v>54</v>
      </c>
      <c r="B34" s="98">
        <f>$B$8-22</f>
        <v>1995</v>
      </c>
      <c r="C34" s="99">
        <v>1795</v>
      </c>
      <c r="D34" s="99">
        <v>976</v>
      </c>
      <c r="E34" s="99">
        <v>819</v>
      </c>
    </row>
    <row r="35" spans="1:5" ht="14.1" customHeight="1" x14ac:dyDescent="0.2">
      <c r="A35" s="47" t="s">
        <v>55</v>
      </c>
      <c r="B35" s="98">
        <f>$B$8-23</f>
        <v>1994</v>
      </c>
      <c r="C35" s="99">
        <v>1717</v>
      </c>
      <c r="D35" s="99">
        <v>939</v>
      </c>
      <c r="E35" s="99">
        <v>778</v>
      </c>
    </row>
    <row r="36" spans="1:5" ht="14.1" customHeight="1" x14ac:dyDescent="0.2">
      <c r="A36" s="47" t="s">
        <v>56</v>
      </c>
      <c r="B36" s="98">
        <f>$B$8-24</f>
        <v>1993</v>
      </c>
      <c r="C36" s="99">
        <v>1826</v>
      </c>
      <c r="D36" s="99">
        <v>973</v>
      </c>
      <c r="E36" s="99">
        <v>853</v>
      </c>
    </row>
    <row r="37" spans="1:5" ht="14.1" customHeight="1" x14ac:dyDescent="0.2">
      <c r="A37" s="55" t="s">
        <v>36</v>
      </c>
      <c r="B37" s="100"/>
      <c r="C37" s="99">
        <f>SUM(C32:C36)</f>
        <v>9021</v>
      </c>
      <c r="D37" s="99">
        <f>SUM(D32:D36)</f>
        <v>4860</v>
      </c>
      <c r="E37" s="99">
        <f>SUM(E32:E36)</f>
        <v>4161</v>
      </c>
    </row>
    <row r="38" spans="1:5" ht="14.1" customHeight="1" x14ac:dyDescent="0.2">
      <c r="A38" s="47" t="s">
        <v>57</v>
      </c>
      <c r="B38" s="98">
        <f>$B$8-25</f>
        <v>1992</v>
      </c>
      <c r="C38" s="99">
        <v>1763</v>
      </c>
      <c r="D38" s="99">
        <v>982</v>
      </c>
      <c r="E38" s="99">
        <v>781</v>
      </c>
    </row>
    <row r="39" spans="1:5" ht="14.1" customHeight="1" x14ac:dyDescent="0.2">
      <c r="A39" s="47" t="s">
        <v>58</v>
      </c>
      <c r="B39" s="98">
        <f>$B$8-26</f>
        <v>1991</v>
      </c>
      <c r="C39" s="99">
        <v>1858</v>
      </c>
      <c r="D39" s="99">
        <v>998</v>
      </c>
      <c r="E39" s="99">
        <v>860</v>
      </c>
    </row>
    <row r="40" spans="1:5" ht="14.1" customHeight="1" x14ac:dyDescent="0.2">
      <c r="A40" s="47" t="s">
        <v>59</v>
      </c>
      <c r="B40" s="98">
        <f>$B$8-27</f>
        <v>1990</v>
      </c>
      <c r="C40" s="99">
        <v>1923</v>
      </c>
      <c r="D40" s="99">
        <v>1059</v>
      </c>
      <c r="E40" s="99">
        <v>864</v>
      </c>
    </row>
    <row r="41" spans="1:5" ht="14.1" customHeight="1" x14ac:dyDescent="0.2">
      <c r="A41" s="47" t="s">
        <v>60</v>
      </c>
      <c r="B41" s="98">
        <f>$B$8-28</f>
        <v>1989</v>
      </c>
      <c r="C41" s="99">
        <v>1874</v>
      </c>
      <c r="D41" s="99">
        <v>1041</v>
      </c>
      <c r="E41" s="99">
        <v>833</v>
      </c>
    </row>
    <row r="42" spans="1:5" ht="14.1" customHeight="1" x14ac:dyDescent="0.2">
      <c r="A42" s="47" t="s">
        <v>61</v>
      </c>
      <c r="B42" s="98">
        <f>$B$8-29</f>
        <v>1988</v>
      </c>
      <c r="C42" s="99">
        <v>1860</v>
      </c>
      <c r="D42" s="99">
        <v>1006</v>
      </c>
      <c r="E42" s="99">
        <v>854</v>
      </c>
    </row>
    <row r="43" spans="1:5" ht="14.1" customHeight="1" x14ac:dyDescent="0.2">
      <c r="A43" s="55" t="s">
        <v>36</v>
      </c>
      <c r="B43" s="100"/>
      <c r="C43" s="99">
        <f>SUM(C38:C42)</f>
        <v>9278</v>
      </c>
      <c r="D43" s="99">
        <f>SUM(D38:D42)</f>
        <v>5086</v>
      </c>
      <c r="E43" s="99">
        <f>SUM(E38:E42)</f>
        <v>4192</v>
      </c>
    </row>
    <row r="44" spans="1:5" ht="14.1" customHeight="1" x14ac:dyDescent="0.2">
      <c r="A44" s="47" t="s">
        <v>62</v>
      </c>
      <c r="B44" s="98">
        <f>$B$8-30</f>
        <v>1987</v>
      </c>
      <c r="C44" s="99">
        <v>1839</v>
      </c>
      <c r="D44" s="99">
        <v>992</v>
      </c>
      <c r="E44" s="99">
        <v>847</v>
      </c>
    </row>
    <row r="45" spans="1:5" ht="14.1" customHeight="1" x14ac:dyDescent="0.2">
      <c r="A45" s="47" t="s">
        <v>63</v>
      </c>
      <c r="B45" s="98">
        <f>$B$8-31</f>
        <v>1986</v>
      </c>
      <c r="C45" s="99">
        <v>1758</v>
      </c>
      <c r="D45" s="99">
        <v>905</v>
      </c>
      <c r="E45" s="99">
        <v>853</v>
      </c>
    </row>
    <row r="46" spans="1:5" ht="14.1" customHeight="1" x14ac:dyDescent="0.2">
      <c r="A46" s="47" t="s">
        <v>64</v>
      </c>
      <c r="B46" s="98">
        <f>$B$8-32</f>
        <v>1985</v>
      </c>
      <c r="C46" s="99">
        <v>1706</v>
      </c>
      <c r="D46" s="99">
        <v>883</v>
      </c>
      <c r="E46" s="99">
        <v>823</v>
      </c>
    </row>
    <row r="47" spans="1:5" ht="14.1" customHeight="1" x14ac:dyDescent="0.2">
      <c r="A47" s="47" t="s">
        <v>65</v>
      </c>
      <c r="B47" s="98">
        <f>$B$8-33</f>
        <v>1984</v>
      </c>
      <c r="C47" s="99">
        <v>1678</v>
      </c>
      <c r="D47" s="99">
        <v>871</v>
      </c>
      <c r="E47" s="99">
        <v>807</v>
      </c>
    </row>
    <row r="48" spans="1:5" ht="14.1" customHeight="1" x14ac:dyDescent="0.2">
      <c r="A48" s="47" t="s">
        <v>66</v>
      </c>
      <c r="B48" s="98">
        <f>$B$8-34</f>
        <v>1983</v>
      </c>
      <c r="C48" s="99">
        <v>1689</v>
      </c>
      <c r="D48" s="99">
        <v>847</v>
      </c>
      <c r="E48" s="99">
        <v>842</v>
      </c>
    </row>
    <row r="49" spans="1:5" ht="14.1" customHeight="1" x14ac:dyDescent="0.2">
      <c r="A49" s="55" t="s">
        <v>36</v>
      </c>
      <c r="B49" s="100"/>
      <c r="C49" s="99">
        <f>SUM(C44:C48)</f>
        <v>8670</v>
      </c>
      <c r="D49" s="99">
        <f>SUM(D44:D48)</f>
        <v>4498</v>
      </c>
      <c r="E49" s="99">
        <f>SUM(E44:E48)</f>
        <v>4172</v>
      </c>
    </row>
    <row r="50" spans="1:5" ht="14.1" customHeight="1" x14ac:dyDescent="0.2">
      <c r="A50" s="47" t="s">
        <v>67</v>
      </c>
      <c r="B50" s="98">
        <f>$B$8-35</f>
        <v>1982</v>
      </c>
      <c r="C50" s="99">
        <v>1666</v>
      </c>
      <c r="D50" s="99">
        <v>876</v>
      </c>
      <c r="E50" s="99">
        <v>790</v>
      </c>
    </row>
    <row r="51" spans="1:5" ht="14.1" customHeight="1" x14ac:dyDescent="0.2">
      <c r="A51" s="47" t="s">
        <v>68</v>
      </c>
      <c r="B51" s="98">
        <f>$B$8-36</f>
        <v>1981</v>
      </c>
      <c r="C51" s="99">
        <v>1699</v>
      </c>
      <c r="D51" s="99">
        <v>840</v>
      </c>
      <c r="E51" s="99">
        <v>859</v>
      </c>
    </row>
    <row r="52" spans="1:5" ht="14.1" customHeight="1" x14ac:dyDescent="0.2">
      <c r="A52" s="47" t="s">
        <v>69</v>
      </c>
      <c r="B52" s="98">
        <f>$B$8-37</f>
        <v>1980</v>
      </c>
      <c r="C52" s="99">
        <v>1841</v>
      </c>
      <c r="D52" s="99">
        <v>920</v>
      </c>
      <c r="E52" s="99">
        <v>921</v>
      </c>
    </row>
    <row r="53" spans="1:5" ht="14.1" customHeight="1" x14ac:dyDescent="0.2">
      <c r="A53" s="47" t="s">
        <v>70</v>
      </c>
      <c r="B53" s="98">
        <f>$B$8-38</f>
        <v>1979</v>
      </c>
      <c r="C53" s="99">
        <v>1745</v>
      </c>
      <c r="D53" s="99">
        <v>811</v>
      </c>
      <c r="E53" s="99">
        <v>934</v>
      </c>
    </row>
    <row r="54" spans="1:5" ht="14.1" customHeight="1" x14ac:dyDescent="0.2">
      <c r="A54" s="46" t="s">
        <v>71</v>
      </c>
      <c r="B54" s="98">
        <f>$B$8-39</f>
        <v>1978</v>
      </c>
      <c r="C54" s="99">
        <v>1691</v>
      </c>
      <c r="D54" s="99">
        <v>818</v>
      </c>
      <c r="E54" s="99">
        <v>873</v>
      </c>
    </row>
    <row r="55" spans="1:5" ht="14.1" customHeight="1" x14ac:dyDescent="0.2">
      <c r="A55" s="54" t="s">
        <v>36</v>
      </c>
      <c r="B55" s="100"/>
      <c r="C55" s="99">
        <f>SUM(C50:C54)</f>
        <v>8642</v>
      </c>
      <c r="D55" s="99">
        <f>SUM(D50:D54)</f>
        <v>4265</v>
      </c>
      <c r="E55" s="99">
        <f>SUM(E50:E54)</f>
        <v>4377</v>
      </c>
    </row>
    <row r="56" spans="1:5" ht="14.1" customHeight="1" x14ac:dyDescent="0.2">
      <c r="A56" s="46" t="s">
        <v>72</v>
      </c>
      <c r="B56" s="98">
        <f>$B$8-40</f>
        <v>1977</v>
      </c>
      <c r="C56" s="99">
        <v>1700</v>
      </c>
      <c r="D56" s="99">
        <v>855</v>
      </c>
      <c r="E56" s="99">
        <v>845</v>
      </c>
    </row>
    <row r="57" spans="1:5" ht="14.1" customHeight="1" x14ac:dyDescent="0.2">
      <c r="A57" s="46" t="s">
        <v>73</v>
      </c>
      <c r="B57" s="98">
        <f>$B$8-41</f>
        <v>1976</v>
      </c>
      <c r="C57" s="99">
        <v>1691</v>
      </c>
      <c r="D57" s="99">
        <v>816</v>
      </c>
      <c r="E57" s="99">
        <v>875</v>
      </c>
    </row>
    <row r="58" spans="1:5" ht="14.1" customHeight="1" x14ac:dyDescent="0.2">
      <c r="A58" s="46" t="s">
        <v>74</v>
      </c>
      <c r="B58" s="98">
        <f>$B$8-42</f>
        <v>1975</v>
      </c>
      <c r="C58" s="99">
        <v>1750</v>
      </c>
      <c r="D58" s="99">
        <v>869</v>
      </c>
      <c r="E58" s="99">
        <v>881</v>
      </c>
    </row>
    <row r="59" spans="1:5" ht="14.1" customHeight="1" x14ac:dyDescent="0.2">
      <c r="A59" s="46" t="s">
        <v>75</v>
      </c>
      <c r="B59" s="98">
        <f>$B$8-43</f>
        <v>1974</v>
      </c>
      <c r="C59" s="99">
        <v>1780</v>
      </c>
      <c r="D59" s="99">
        <v>836</v>
      </c>
      <c r="E59" s="99">
        <v>944</v>
      </c>
    </row>
    <row r="60" spans="1:5" ht="14.1" customHeight="1" x14ac:dyDescent="0.2">
      <c r="A60" s="46" t="s">
        <v>76</v>
      </c>
      <c r="B60" s="98">
        <f>$B$8-44</f>
        <v>1973</v>
      </c>
      <c r="C60" s="99">
        <v>1871</v>
      </c>
      <c r="D60" s="99">
        <v>924</v>
      </c>
      <c r="E60" s="99">
        <v>947</v>
      </c>
    </row>
    <row r="61" spans="1:5" ht="14.1" customHeight="1" x14ac:dyDescent="0.2">
      <c r="A61" s="55" t="s">
        <v>36</v>
      </c>
      <c r="B61" s="100"/>
      <c r="C61" s="99">
        <f>SUM(C56:C60)</f>
        <v>8792</v>
      </c>
      <c r="D61" s="99">
        <f>SUM(D56:D60)</f>
        <v>4300</v>
      </c>
      <c r="E61" s="99">
        <f>SUM(E56:E60)</f>
        <v>4492</v>
      </c>
    </row>
    <row r="62" spans="1:5" ht="14.1" customHeight="1" x14ac:dyDescent="0.2">
      <c r="A62" s="47" t="s">
        <v>77</v>
      </c>
      <c r="B62" s="98">
        <f>$B$8-45</f>
        <v>1972</v>
      </c>
      <c r="C62" s="99">
        <v>2033</v>
      </c>
      <c r="D62" s="99">
        <v>967</v>
      </c>
      <c r="E62" s="99">
        <v>1066</v>
      </c>
    </row>
    <row r="63" spans="1:5" ht="14.1" customHeight="1" x14ac:dyDescent="0.2">
      <c r="A63" s="47" t="s">
        <v>78</v>
      </c>
      <c r="B63" s="98">
        <f>$B$8-46</f>
        <v>1971</v>
      </c>
      <c r="C63" s="99">
        <v>2246</v>
      </c>
      <c r="D63" s="99">
        <v>1109</v>
      </c>
      <c r="E63" s="99">
        <v>1137</v>
      </c>
    </row>
    <row r="64" spans="1:5" ht="14.1" customHeight="1" x14ac:dyDescent="0.2">
      <c r="A64" s="47" t="s">
        <v>79</v>
      </c>
      <c r="B64" s="98">
        <f>$B$8-47</f>
        <v>1970</v>
      </c>
      <c r="C64" s="99">
        <v>2374</v>
      </c>
      <c r="D64" s="99">
        <v>1187</v>
      </c>
      <c r="E64" s="99">
        <v>1187</v>
      </c>
    </row>
    <row r="65" spans="1:5" ht="14.1" customHeight="1" x14ac:dyDescent="0.2">
      <c r="A65" s="47" t="s">
        <v>80</v>
      </c>
      <c r="B65" s="98">
        <f>$B$8-48</f>
        <v>1969</v>
      </c>
      <c r="C65" s="99">
        <v>2708</v>
      </c>
      <c r="D65" s="99">
        <v>1320</v>
      </c>
      <c r="E65" s="99">
        <v>1388</v>
      </c>
    </row>
    <row r="66" spans="1:5" ht="14.1" customHeight="1" x14ac:dyDescent="0.2">
      <c r="A66" s="47" t="s">
        <v>81</v>
      </c>
      <c r="B66" s="98">
        <f>$B$8-49</f>
        <v>1968</v>
      </c>
      <c r="C66" s="99">
        <v>2720</v>
      </c>
      <c r="D66" s="99">
        <v>1343</v>
      </c>
      <c r="E66" s="99">
        <v>1377</v>
      </c>
    </row>
    <row r="67" spans="1:5" ht="14.1" customHeight="1" x14ac:dyDescent="0.2">
      <c r="A67" s="55" t="s">
        <v>36</v>
      </c>
      <c r="B67" s="100"/>
      <c r="C67" s="99">
        <f>SUM(C62:C66)</f>
        <v>12081</v>
      </c>
      <c r="D67" s="99">
        <f>SUM(D62:D66)</f>
        <v>5926</v>
      </c>
      <c r="E67" s="99">
        <f>SUM(E62:E66)</f>
        <v>6155</v>
      </c>
    </row>
    <row r="68" spans="1:5" ht="14.1" customHeight="1" x14ac:dyDescent="0.2">
      <c r="A68" s="47" t="s">
        <v>82</v>
      </c>
      <c r="B68" s="98">
        <f>$B$8-50</f>
        <v>1967</v>
      </c>
      <c r="C68" s="99">
        <v>2913</v>
      </c>
      <c r="D68" s="99">
        <v>1446</v>
      </c>
      <c r="E68" s="99">
        <v>1467</v>
      </c>
    </row>
    <row r="69" spans="1:5" ht="14.1" customHeight="1" x14ac:dyDescent="0.2">
      <c r="A69" s="47" t="s">
        <v>83</v>
      </c>
      <c r="B69" s="98">
        <f>$B$8-51</f>
        <v>1966</v>
      </c>
      <c r="C69" s="99">
        <v>2975</v>
      </c>
      <c r="D69" s="99">
        <v>1455</v>
      </c>
      <c r="E69" s="99">
        <v>1520</v>
      </c>
    </row>
    <row r="70" spans="1:5" ht="14.1" customHeight="1" x14ac:dyDescent="0.2">
      <c r="A70" s="47" t="s">
        <v>84</v>
      </c>
      <c r="B70" s="98">
        <f>$B$8-52</f>
        <v>1965</v>
      </c>
      <c r="C70" s="99">
        <v>3042</v>
      </c>
      <c r="D70" s="99">
        <v>1464</v>
      </c>
      <c r="E70" s="99">
        <v>1578</v>
      </c>
    </row>
    <row r="71" spans="1:5" ht="14.1" customHeight="1" x14ac:dyDescent="0.2">
      <c r="A71" s="47" t="s">
        <v>85</v>
      </c>
      <c r="B71" s="98">
        <f>$B$8-53</f>
        <v>1964</v>
      </c>
      <c r="C71" s="99">
        <v>3072</v>
      </c>
      <c r="D71" s="99">
        <v>1484</v>
      </c>
      <c r="E71" s="99">
        <v>1588</v>
      </c>
    </row>
    <row r="72" spans="1:5" ht="14.1" customHeight="1" x14ac:dyDescent="0.2">
      <c r="A72" s="47" t="s">
        <v>86</v>
      </c>
      <c r="B72" s="98">
        <f>$B$8-54</f>
        <v>1963</v>
      </c>
      <c r="C72" s="99">
        <v>2962</v>
      </c>
      <c r="D72" s="99">
        <v>1457</v>
      </c>
      <c r="E72" s="99">
        <v>1505</v>
      </c>
    </row>
    <row r="73" spans="1:5" ht="14.1" customHeight="1" x14ac:dyDescent="0.2">
      <c r="A73" s="55" t="s">
        <v>36</v>
      </c>
      <c r="B73" s="100"/>
      <c r="C73" s="99">
        <f>SUM(C68:C72)</f>
        <v>14964</v>
      </c>
      <c r="D73" s="99">
        <f>SUM(D68:D72)</f>
        <v>7306</v>
      </c>
      <c r="E73" s="99">
        <f>SUM(E68:E72)</f>
        <v>7658</v>
      </c>
    </row>
    <row r="74" spans="1:5" ht="14.1" customHeight="1" x14ac:dyDescent="0.2">
      <c r="A74" s="47" t="s">
        <v>87</v>
      </c>
      <c r="B74" s="98">
        <f>$B$8-55</f>
        <v>1962</v>
      </c>
      <c r="C74" s="99">
        <v>2795</v>
      </c>
      <c r="D74" s="99">
        <v>1351</v>
      </c>
      <c r="E74" s="99">
        <v>1444</v>
      </c>
    </row>
    <row r="75" spans="1:5" ht="14.1" customHeight="1" x14ac:dyDescent="0.2">
      <c r="A75" s="47" t="s">
        <v>88</v>
      </c>
      <c r="B75" s="98">
        <f>$B$8-56</f>
        <v>1961</v>
      </c>
      <c r="C75" s="99">
        <v>2722</v>
      </c>
      <c r="D75" s="99">
        <v>1280</v>
      </c>
      <c r="E75" s="99">
        <v>1442</v>
      </c>
    </row>
    <row r="76" spans="1:5" ht="13.15" customHeight="1" x14ac:dyDescent="0.2">
      <c r="A76" s="47" t="s">
        <v>89</v>
      </c>
      <c r="B76" s="98">
        <f>$B$8-57</f>
        <v>1960</v>
      </c>
      <c r="C76" s="99">
        <v>2577</v>
      </c>
      <c r="D76" s="99">
        <v>1241</v>
      </c>
      <c r="E76" s="99">
        <v>1336</v>
      </c>
    </row>
    <row r="77" spans="1:5" ht="14.1" customHeight="1" x14ac:dyDescent="0.2">
      <c r="A77" s="46" t="s">
        <v>90</v>
      </c>
      <c r="B77" s="98">
        <f>$B$8-58</f>
        <v>1959</v>
      </c>
      <c r="C77" s="99">
        <v>2552</v>
      </c>
      <c r="D77" s="99">
        <v>1230</v>
      </c>
      <c r="E77" s="99">
        <v>1322</v>
      </c>
    </row>
    <row r="78" spans="1:5" x14ac:dyDescent="0.2">
      <c r="A78" s="47" t="s">
        <v>91</v>
      </c>
      <c r="B78" s="98">
        <f>$B$8-59</f>
        <v>1958</v>
      </c>
      <c r="C78" s="99">
        <v>2450</v>
      </c>
      <c r="D78" s="99">
        <v>1159</v>
      </c>
      <c r="E78" s="99">
        <v>1291</v>
      </c>
    </row>
    <row r="79" spans="1:5" x14ac:dyDescent="0.2">
      <c r="A79" s="55" t="s">
        <v>36</v>
      </c>
      <c r="B79" s="100"/>
      <c r="C79" s="99">
        <f>SUM(C74:C78)</f>
        <v>13096</v>
      </c>
      <c r="D79" s="99">
        <f>SUM(D74:D78)</f>
        <v>6261</v>
      </c>
      <c r="E79" s="99">
        <f>SUM(E74:E78)</f>
        <v>6835</v>
      </c>
    </row>
    <row r="80" spans="1:5" x14ac:dyDescent="0.2">
      <c r="A80" s="47" t="s">
        <v>92</v>
      </c>
      <c r="B80" s="98">
        <f>$B$8-60</f>
        <v>1957</v>
      </c>
      <c r="C80" s="99">
        <v>2393</v>
      </c>
      <c r="D80" s="99">
        <v>1159</v>
      </c>
      <c r="E80" s="99">
        <v>1234</v>
      </c>
    </row>
    <row r="81" spans="1:5" x14ac:dyDescent="0.2">
      <c r="A81" s="47" t="s">
        <v>93</v>
      </c>
      <c r="B81" s="98">
        <f>$B$8-61</f>
        <v>1956</v>
      </c>
      <c r="C81" s="99">
        <v>2239</v>
      </c>
      <c r="D81" s="99">
        <v>1044</v>
      </c>
      <c r="E81" s="99">
        <v>1195</v>
      </c>
    </row>
    <row r="82" spans="1:5" x14ac:dyDescent="0.2">
      <c r="A82" s="47" t="s">
        <v>94</v>
      </c>
      <c r="B82" s="98">
        <f>$B$8-62</f>
        <v>1955</v>
      </c>
      <c r="C82" s="99">
        <v>2185</v>
      </c>
      <c r="D82" s="99">
        <v>1032</v>
      </c>
      <c r="E82" s="99">
        <v>1153</v>
      </c>
    </row>
    <row r="83" spans="1:5" x14ac:dyDescent="0.2">
      <c r="A83" s="47" t="s">
        <v>95</v>
      </c>
      <c r="B83" s="98">
        <f>$B$8-63</f>
        <v>1954</v>
      </c>
      <c r="C83" s="99">
        <v>2138</v>
      </c>
      <c r="D83" s="99">
        <v>1044</v>
      </c>
      <c r="E83" s="99">
        <v>1094</v>
      </c>
    </row>
    <row r="84" spans="1:5" x14ac:dyDescent="0.2">
      <c r="A84" s="47" t="s">
        <v>96</v>
      </c>
      <c r="B84" s="98">
        <f>$B$8-64</f>
        <v>1953</v>
      </c>
      <c r="C84" s="99">
        <v>2081</v>
      </c>
      <c r="D84" s="99">
        <v>1014</v>
      </c>
      <c r="E84" s="99">
        <v>1067</v>
      </c>
    </row>
    <row r="85" spans="1:5" x14ac:dyDescent="0.2">
      <c r="A85" s="55" t="s">
        <v>36</v>
      </c>
      <c r="B85" s="100"/>
      <c r="C85" s="99">
        <f>SUM(C80:C84)</f>
        <v>11036</v>
      </c>
      <c r="D85" s="99">
        <f>SUM(D80:D84)</f>
        <v>5293</v>
      </c>
      <c r="E85" s="99">
        <f>SUM(E80:E84)</f>
        <v>5743</v>
      </c>
    </row>
    <row r="86" spans="1:5" x14ac:dyDescent="0.2">
      <c r="A86" s="47" t="s">
        <v>97</v>
      </c>
      <c r="B86" s="98">
        <f>$B$8-65</f>
        <v>1952</v>
      </c>
      <c r="C86" s="99">
        <v>2178</v>
      </c>
      <c r="D86" s="99">
        <v>1060</v>
      </c>
      <c r="E86" s="99">
        <v>1118</v>
      </c>
    </row>
    <row r="87" spans="1:5" x14ac:dyDescent="0.2">
      <c r="A87" s="47" t="s">
        <v>98</v>
      </c>
      <c r="B87" s="98">
        <f>$B$8-66</f>
        <v>1951</v>
      </c>
      <c r="C87" s="99">
        <v>2127</v>
      </c>
      <c r="D87" s="99">
        <v>1034</v>
      </c>
      <c r="E87" s="99">
        <v>1093</v>
      </c>
    </row>
    <row r="88" spans="1:5" x14ac:dyDescent="0.2">
      <c r="A88" s="47" t="s">
        <v>99</v>
      </c>
      <c r="B88" s="98">
        <f>$B$8-67</f>
        <v>1950</v>
      </c>
      <c r="C88" s="99">
        <v>2107</v>
      </c>
      <c r="D88" s="99">
        <v>1020</v>
      </c>
      <c r="E88" s="99">
        <v>1087</v>
      </c>
    </row>
    <row r="89" spans="1:5" x14ac:dyDescent="0.2">
      <c r="A89" s="47" t="s">
        <v>100</v>
      </c>
      <c r="B89" s="98">
        <f>$B$8-68</f>
        <v>1949</v>
      </c>
      <c r="C89" s="99">
        <v>2092</v>
      </c>
      <c r="D89" s="99">
        <v>978</v>
      </c>
      <c r="E89" s="99">
        <v>1114</v>
      </c>
    </row>
    <row r="90" spans="1:5" x14ac:dyDescent="0.2">
      <c r="A90" s="47" t="s">
        <v>101</v>
      </c>
      <c r="B90" s="98">
        <f>$B$8-69</f>
        <v>1948</v>
      </c>
      <c r="C90" s="99">
        <v>2019</v>
      </c>
      <c r="D90" s="99">
        <v>981</v>
      </c>
      <c r="E90" s="99">
        <v>1038</v>
      </c>
    </row>
    <row r="91" spans="1:5" x14ac:dyDescent="0.2">
      <c r="A91" s="55" t="s">
        <v>36</v>
      </c>
      <c r="B91" s="100"/>
      <c r="C91" s="99">
        <f>SUM(C86:C90)</f>
        <v>10523</v>
      </c>
      <c r="D91" s="99">
        <f>SUM(D86:D90)</f>
        <v>5073</v>
      </c>
      <c r="E91" s="99">
        <f>SUM(E86:E90)</f>
        <v>5450</v>
      </c>
    </row>
    <row r="92" spans="1:5" x14ac:dyDescent="0.2">
      <c r="A92" s="47" t="s">
        <v>102</v>
      </c>
      <c r="B92" s="98">
        <f>$B$8-70</f>
        <v>1947</v>
      </c>
      <c r="C92" s="99">
        <v>1939</v>
      </c>
      <c r="D92" s="99">
        <v>918</v>
      </c>
      <c r="E92" s="99">
        <v>1021</v>
      </c>
    </row>
    <row r="93" spans="1:5" x14ac:dyDescent="0.2">
      <c r="A93" s="47" t="s">
        <v>103</v>
      </c>
      <c r="B93" s="98">
        <f>$B$8-71</f>
        <v>1946</v>
      </c>
      <c r="C93" s="99">
        <v>1766</v>
      </c>
      <c r="D93" s="99">
        <v>849</v>
      </c>
      <c r="E93" s="99">
        <v>917</v>
      </c>
    </row>
    <row r="94" spans="1:5" x14ac:dyDescent="0.2">
      <c r="A94" s="47" t="s">
        <v>104</v>
      </c>
      <c r="B94" s="98">
        <f>$B$8-72</f>
        <v>1945</v>
      </c>
      <c r="C94" s="99">
        <v>1341</v>
      </c>
      <c r="D94" s="99">
        <v>632</v>
      </c>
      <c r="E94" s="99">
        <v>709</v>
      </c>
    </row>
    <row r="95" spans="1:5" x14ac:dyDescent="0.2">
      <c r="A95" s="47" t="s">
        <v>105</v>
      </c>
      <c r="B95" s="98">
        <f>$B$8-73</f>
        <v>1944</v>
      </c>
      <c r="C95" s="99">
        <v>1790</v>
      </c>
      <c r="D95" s="99">
        <v>831</v>
      </c>
      <c r="E95" s="99">
        <v>959</v>
      </c>
    </row>
    <row r="96" spans="1:5" x14ac:dyDescent="0.2">
      <c r="A96" s="47" t="s">
        <v>106</v>
      </c>
      <c r="B96" s="98">
        <f>$B$8-74</f>
        <v>1943</v>
      </c>
      <c r="C96" s="99">
        <v>1838</v>
      </c>
      <c r="D96" s="99">
        <v>877</v>
      </c>
      <c r="E96" s="99">
        <v>961</v>
      </c>
    </row>
    <row r="97" spans="1:5" x14ac:dyDescent="0.2">
      <c r="A97" s="55" t="s">
        <v>36</v>
      </c>
      <c r="B97" s="100"/>
      <c r="C97" s="99">
        <f>SUM(C92:C96)</f>
        <v>8674</v>
      </c>
      <c r="D97" s="99">
        <f>SUM(D92:D96)</f>
        <v>4107</v>
      </c>
      <c r="E97" s="99">
        <f>SUM(E92:E96)</f>
        <v>4567</v>
      </c>
    </row>
    <row r="98" spans="1:5" x14ac:dyDescent="0.2">
      <c r="A98" s="47" t="s">
        <v>107</v>
      </c>
      <c r="B98" s="98">
        <f>$B$8-75</f>
        <v>1942</v>
      </c>
      <c r="C98" s="99">
        <v>1681</v>
      </c>
      <c r="D98" s="99">
        <v>768</v>
      </c>
      <c r="E98" s="99">
        <v>913</v>
      </c>
    </row>
    <row r="99" spans="1:5" x14ac:dyDescent="0.2">
      <c r="A99" s="47" t="s">
        <v>108</v>
      </c>
      <c r="B99" s="98">
        <f>$B$8-76</f>
        <v>1941</v>
      </c>
      <c r="C99" s="99">
        <v>2146</v>
      </c>
      <c r="D99" s="99">
        <v>1037</v>
      </c>
      <c r="E99" s="99">
        <v>1109</v>
      </c>
    </row>
    <row r="100" spans="1:5" x14ac:dyDescent="0.2">
      <c r="A100" s="47" t="s">
        <v>109</v>
      </c>
      <c r="B100" s="98">
        <f>$B$8-77</f>
        <v>1940</v>
      </c>
      <c r="C100" s="99">
        <v>2090</v>
      </c>
      <c r="D100" s="99">
        <v>967</v>
      </c>
      <c r="E100" s="99">
        <v>1123</v>
      </c>
    </row>
    <row r="101" spans="1:5" x14ac:dyDescent="0.2">
      <c r="A101" s="47" t="s">
        <v>110</v>
      </c>
      <c r="B101" s="98">
        <f>$B$8-78</f>
        <v>1939</v>
      </c>
      <c r="C101" s="99">
        <v>2057</v>
      </c>
      <c r="D101" s="99">
        <v>980</v>
      </c>
      <c r="E101" s="99">
        <v>1077</v>
      </c>
    </row>
    <row r="102" spans="1:5" x14ac:dyDescent="0.2">
      <c r="A102" s="48" t="s">
        <v>111</v>
      </c>
      <c r="B102" s="98">
        <f>$B$8-79</f>
        <v>1938</v>
      </c>
      <c r="C102" s="99">
        <v>1848</v>
      </c>
      <c r="D102" s="99">
        <v>831</v>
      </c>
      <c r="E102" s="99">
        <v>1017</v>
      </c>
    </row>
    <row r="103" spans="1:5" x14ac:dyDescent="0.2">
      <c r="A103" s="56" t="s">
        <v>36</v>
      </c>
      <c r="B103" s="101"/>
      <c r="C103" s="99">
        <f>SUM(C98:C102)</f>
        <v>9822</v>
      </c>
      <c r="D103" s="99">
        <f>SUM(D98:D102)</f>
        <v>4583</v>
      </c>
      <c r="E103" s="99">
        <f>SUM(E98:E102)</f>
        <v>5239</v>
      </c>
    </row>
    <row r="104" spans="1:5" x14ac:dyDescent="0.2">
      <c r="A104" s="48" t="s">
        <v>112</v>
      </c>
      <c r="B104" s="98">
        <f>$B$8-80</f>
        <v>1937</v>
      </c>
      <c r="C104" s="99">
        <v>1606</v>
      </c>
      <c r="D104" s="99">
        <v>694</v>
      </c>
      <c r="E104" s="99">
        <v>912</v>
      </c>
    </row>
    <row r="105" spans="1:5" x14ac:dyDescent="0.2">
      <c r="A105" s="48" t="s">
        <v>123</v>
      </c>
      <c r="B105" s="98">
        <f>$B$8-81</f>
        <v>1936</v>
      </c>
      <c r="C105" s="99">
        <v>1346</v>
      </c>
      <c r="D105" s="99">
        <v>575</v>
      </c>
      <c r="E105" s="99">
        <v>771</v>
      </c>
    </row>
    <row r="106" spans="1:5" s="25" customFormat="1" x14ac:dyDescent="0.2">
      <c r="A106" s="48" t="s">
        <v>121</v>
      </c>
      <c r="B106" s="98">
        <f>$B$8-82</f>
        <v>1935</v>
      </c>
      <c r="C106" s="99">
        <v>1217</v>
      </c>
      <c r="D106" s="99">
        <v>498</v>
      </c>
      <c r="E106" s="99">
        <v>719</v>
      </c>
    </row>
    <row r="107" spans="1:5" x14ac:dyDescent="0.2">
      <c r="A107" s="48" t="s">
        <v>124</v>
      </c>
      <c r="B107" s="98">
        <f>$B$8-83</f>
        <v>1934</v>
      </c>
      <c r="C107" s="99">
        <v>1087</v>
      </c>
      <c r="D107" s="99">
        <v>449</v>
      </c>
      <c r="E107" s="99">
        <v>638</v>
      </c>
    </row>
    <row r="108" spans="1:5" x14ac:dyDescent="0.2">
      <c r="A108" s="48" t="s">
        <v>122</v>
      </c>
      <c r="B108" s="98">
        <f>$B$8-84</f>
        <v>1933</v>
      </c>
      <c r="C108" s="99">
        <v>751</v>
      </c>
      <c r="D108" s="99">
        <v>284</v>
      </c>
      <c r="E108" s="99">
        <v>467</v>
      </c>
    </row>
    <row r="109" spans="1:5" x14ac:dyDescent="0.2">
      <c r="A109" s="56" t="s">
        <v>36</v>
      </c>
      <c r="B109" s="101"/>
      <c r="C109" s="99">
        <f>SUM(C104:C108)</f>
        <v>6007</v>
      </c>
      <c r="D109" s="99">
        <f>SUM(D104:D108)</f>
        <v>2500</v>
      </c>
      <c r="E109" s="99">
        <f>SUM(E104:E108)</f>
        <v>3507</v>
      </c>
    </row>
    <row r="110" spans="1:5" x14ac:dyDescent="0.2">
      <c r="A110" s="48" t="s">
        <v>113</v>
      </c>
      <c r="B110" s="98">
        <f>$B$8-85</f>
        <v>1932</v>
      </c>
      <c r="C110" s="99">
        <v>733</v>
      </c>
      <c r="D110" s="99">
        <v>275</v>
      </c>
      <c r="E110" s="99">
        <v>458</v>
      </c>
    </row>
    <row r="111" spans="1:5" x14ac:dyDescent="0.2">
      <c r="A111" s="48" t="s">
        <v>114</v>
      </c>
      <c r="B111" s="98">
        <f>$B$8-86</f>
        <v>1931</v>
      </c>
      <c r="C111" s="99">
        <v>625</v>
      </c>
      <c r="D111" s="99">
        <v>227</v>
      </c>
      <c r="E111" s="99">
        <v>398</v>
      </c>
    </row>
    <row r="112" spans="1:5" x14ac:dyDescent="0.2">
      <c r="A112" s="48" t="s">
        <v>115</v>
      </c>
      <c r="B112" s="98">
        <f>$B$8-87</f>
        <v>1930</v>
      </c>
      <c r="C112" s="99">
        <v>601</v>
      </c>
      <c r="D112" s="99">
        <v>208</v>
      </c>
      <c r="E112" s="99">
        <v>393</v>
      </c>
    </row>
    <row r="113" spans="1:5" x14ac:dyDescent="0.2">
      <c r="A113" s="48" t="s">
        <v>116</v>
      </c>
      <c r="B113" s="98">
        <f>$B$8-88</f>
        <v>1929</v>
      </c>
      <c r="C113" s="99">
        <v>524</v>
      </c>
      <c r="D113" s="99">
        <v>174</v>
      </c>
      <c r="E113" s="99">
        <v>350</v>
      </c>
    </row>
    <row r="114" spans="1:5" x14ac:dyDescent="0.2">
      <c r="A114" s="48" t="s">
        <v>117</v>
      </c>
      <c r="B114" s="98">
        <f>$B$8-89</f>
        <v>1928</v>
      </c>
      <c r="C114" s="99">
        <v>478</v>
      </c>
      <c r="D114" s="99">
        <v>143</v>
      </c>
      <c r="E114" s="99">
        <v>335</v>
      </c>
    </row>
    <row r="115" spans="1:5" x14ac:dyDescent="0.2">
      <c r="A115" s="56" t="s">
        <v>36</v>
      </c>
      <c r="B115" s="102"/>
      <c r="C115" s="99">
        <f>SUM(C110:C114)</f>
        <v>2961</v>
      </c>
      <c r="D115" s="99">
        <f>SUM(D110:D114)</f>
        <v>1027</v>
      </c>
      <c r="E115" s="99">
        <f>SUM(E110:E114)</f>
        <v>1934</v>
      </c>
    </row>
    <row r="116" spans="1:5" x14ac:dyDescent="0.2">
      <c r="A116" s="48" t="s">
        <v>118</v>
      </c>
      <c r="B116" s="98">
        <f>$B$8-90</f>
        <v>1927</v>
      </c>
      <c r="C116" s="99">
        <v>1629</v>
      </c>
      <c r="D116" s="99">
        <v>419</v>
      </c>
      <c r="E116" s="99">
        <v>1210</v>
      </c>
    </row>
    <row r="117" spans="1:5" x14ac:dyDescent="0.2">
      <c r="A117" s="49"/>
      <c r="B117" s="53" t="s">
        <v>119</v>
      </c>
      <c r="C117" s="23"/>
      <c r="D117" s="23"/>
      <c r="E117" s="23"/>
    </row>
    <row r="118" spans="1:5" x14ac:dyDescent="0.2">
      <c r="A118" s="50" t="s">
        <v>120</v>
      </c>
      <c r="B118" s="103"/>
      <c r="C118" s="104">
        <v>165462</v>
      </c>
      <c r="D118" s="104">
        <v>81108</v>
      </c>
      <c r="E118" s="104">
        <v>84354</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4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17 SH</oddFooter>
  </headerFooter>
  <rowBreaks count="2" manualBreakCount="2">
    <brk id="49" max="16383" man="1"/>
    <brk id="7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86" t="s">
        <v>162</v>
      </c>
      <c r="B1" s="86"/>
      <c r="C1" s="87"/>
      <c r="D1" s="87"/>
      <c r="E1" s="87"/>
    </row>
    <row r="2" spans="1:8" s="10" customFormat="1" ht="14.1" customHeight="1" x14ac:dyDescent="0.2">
      <c r="A2" s="90" t="s">
        <v>164</v>
      </c>
      <c r="B2" s="90"/>
      <c r="C2" s="90"/>
      <c r="D2" s="90"/>
      <c r="E2" s="90"/>
    </row>
    <row r="3" spans="1:8" s="10" customFormat="1" ht="14.1" customHeight="1" x14ac:dyDescent="0.2">
      <c r="A3" s="86" t="s">
        <v>132</v>
      </c>
      <c r="B3" s="86"/>
      <c r="C3" s="86"/>
      <c r="D3" s="86"/>
      <c r="E3" s="86"/>
    </row>
    <row r="4" spans="1:8" s="10" customFormat="1" ht="14.1" customHeight="1" x14ac:dyDescent="0.2">
      <c r="A4" s="28"/>
      <c r="B4" s="28"/>
      <c r="C4" s="28"/>
      <c r="D4" s="28"/>
      <c r="E4" s="28"/>
    </row>
    <row r="5" spans="1:8" ht="28.35" customHeight="1" x14ac:dyDescent="0.2">
      <c r="A5" s="91" t="s">
        <v>161</v>
      </c>
      <c r="B5" s="93" t="s">
        <v>163</v>
      </c>
      <c r="C5" s="88" t="s">
        <v>30</v>
      </c>
      <c r="D5" s="88" t="s">
        <v>22</v>
      </c>
      <c r="E5" s="89" t="s">
        <v>23</v>
      </c>
    </row>
    <row r="6" spans="1:8" ht="28.35" customHeight="1" x14ac:dyDescent="0.2">
      <c r="A6" s="92"/>
      <c r="B6" s="94"/>
      <c r="C6" s="19" t="s">
        <v>158</v>
      </c>
      <c r="D6" s="19" t="s">
        <v>159</v>
      </c>
      <c r="E6" s="20" t="s">
        <v>160</v>
      </c>
    </row>
    <row r="7" spans="1:8" ht="14.1" customHeight="1" x14ac:dyDescent="0.2">
      <c r="A7" s="45"/>
      <c r="B7" s="51"/>
      <c r="C7" s="21"/>
      <c r="D7" s="21"/>
      <c r="E7" s="21"/>
    </row>
    <row r="8" spans="1:8" ht="14.1" customHeight="1" x14ac:dyDescent="0.2">
      <c r="A8" s="46" t="s">
        <v>31</v>
      </c>
      <c r="B8" s="98">
        <v>2017</v>
      </c>
      <c r="C8" s="99">
        <v>1437</v>
      </c>
      <c r="D8" s="99">
        <v>717</v>
      </c>
      <c r="E8" s="99">
        <v>720</v>
      </c>
    </row>
    <row r="9" spans="1:8" ht="14.1" customHeight="1" x14ac:dyDescent="0.2">
      <c r="A9" s="46" t="s">
        <v>32</v>
      </c>
      <c r="B9" s="98">
        <f>$B$8-1</f>
        <v>2016</v>
      </c>
      <c r="C9" s="99">
        <v>1382</v>
      </c>
      <c r="D9" s="99">
        <v>665</v>
      </c>
      <c r="E9" s="99">
        <v>717</v>
      </c>
    </row>
    <row r="10" spans="1:8" ht="14.1" customHeight="1" x14ac:dyDescent="0.2">
      <c r="A10" s="46" t="s">
        <v>33</v>
      </c>
      <c r="B10" s="98">
        <f>$B$8-2</f>
        <v>2015</v>
      </c>
      <c r="C10" s="99">
        <v>1420</v>
      </c>
      <c r="D10" s="99">
        <v>699</v>
      </c>
      <c r="E10" s="99">
        <v>721</v>
      </c>
    </row>
    <row r="11" spans="1:8" ht="14.1" customHeight="1" x14ac:dyDescent="0.2">
      <c r="A11" s="46" t="s">
        <v>34</v>
      </c>
      <c r="B11" s="98">
        <f>$B$8-3</f>
        <v>2014</v>
      </c>
      <c r="C11" s="99">
        <v>1462</v>
      </c>
      <c r="D11" s="99">
        <v>760</v>
      </c>
      <c r="E11" s="99">
        <v>702</v>
      </c>
      <c r="H11" s="24"/>
    </row>
    <row r="12" spans="1:8" ht="14.1" customHeight="1" x14ac:dyDescent="0.2">
      <c r="A12" s="46" t="s">
        <v>35</v>
      </c>
      <c r="B12" s="98">
        <f>$B$8-4</f>
        <v>2013</v>
      </c>
      <c r="C12" s="99">
        <v>1437</v>
      </c>
      <c r="D12" s="99">
        <v>730</v>
      </c>
      <c r="E12" s="99">
        <v>707</v>
      </c>
    </row>
    <row r="13" spans="1:8" ht="14.1" customHeight="1" x14ac:dyDescent="0.2">
      <c r="A13" s="54" t="s">
        <v>36</v>
      </c>
      <c r="B13" s="98"/>
      <c r="C13" s="99">
        <f>SUM(C8:C12)</f>
        <v>7138</v>
      </c>
      <c r="D13" s="99">
        <f>SUM(D8:D12)</f>
        <v>3571</v>
      </c>
      <c r="E13" s="99">
        <f>SUM(E8:E12)</f>
        <v>3567</v>
      </c>
    </row>
    <row r="14" spans="1:8" ht="14.1" customHeight="1" x14ac:dyDescent="0.2">
      <c r="A14" s="47" t="s">
        <v>37</v>
      </c>
      <c r="B14" s="98">
        <f>$B$8-5</f>
        <v>2012</v>
      </c>
      <c r="C14" s="99">
        <v>1528</v>
      </c>
      <c r="D14" s="99">
        <v>793</v>
      </c>
      <c r="E14" s="99">
        <v>735</v>
      </c>
    </row>
    <row r="15" spans="1:8" ht="14.1" customHeight="1" x14ac:dyDescent="0.2">
      <c r="A15" s="47" t="s">
        <v>38</v>
      </c>
      <c r="B15" s="98">
        <f>$B$8-6</f>
        <v>2011</v>
      </c>
      <c r="C15" s="99">
        <v>1540</v>
      </c>
      <c r="D15" s="99">
        <v>769</v>
      </c>
      <c r="E15" s="99">
        <v>771</v>
      </c>
    </row>
    <row r="16" spans="1:8" ht="14.1" customHeight="1" x14ac:dyDescent="0.2">
      <c r="A16" s="47" t="s">
        <v>39</v>
      </c>
      <c r="B16" s="98">
        <f>$B$8-7</f>
        <v>2010</v>
      </c>
      <c r="C16" s="99">
        <v>1592</v>
      </c>
      <c r="D16" s="99">
        <v>809</v>
      </c>
      <c r="E16" s="99">
        <v>783</v>
      </c>
    </row>
    <row r="17" spans="1:5" ht="14.1" customHeight="1" x14ac:dyDescent="0.2">
      <c r="A17" s="47" t="s">
        <v>40</v>
      </c>
      <c r="B17" s="98">
        <f>$B$8-8</f>
        <v>2009</v>
      </c>
      <c r="C17" s="99">
        <v>1592</v>
      </c>
      <c r="D17" s="99">
        <v>792</v>
      </c>
      <c r="E17" s="99">
        <v>800</v>
      </c>
    </row>
    <row r="18" spans="1:5" ht="14.1" customHeight="1" x14ac:dyDescent="0.2">
      <c r="A18" s="47" t="s">
        <v>41</v>
      </c>
      <c r="B18" s="98">
        <f>$B$8-9</f>
        <v>2008</v>
      </c>
      <c r="C18" s="99">
        <v>1617</v>
      </c>
      <c r="D18" s="99">
        <v>843</v>
      </c>
      <c r="E18" s="99">
        <v>774</v>
      </c>
    </row>
    <row r="19" spans="1:5" ht="14.1" customHeight="1" x14ac:dyDescent="0.2">
      <c r="A19" s="55" t="s">
        <v>36</v>
      </c>
      <c r="B19" s="100"/>
      <c r="C19" s="99">
        <f>SUM(C14:C18)</f>
        <v>7869</v>
      </c>
      <c r="D19" s="99">
        <f>SUM(D14:D18)</f>
        <v>4006</v>
      </c>
      <c r="E19" s="99">
        <f>SUM(E14:E18)</f>
        <v>3863</v>
      </c>
    </row>
    <row r="20" spans="1:5" ht="14.1" customHeight="1" x14ac:dyDescent="0.2">
      <c r="A20" s="47" t="s">
        <v>42</v>
      </c>
      <c r="B20" s="98">
        <f>$B$8-10</f>
        <v>2007</v>
      </c>
      <c r="C20" s="99">
        <v>1616</v>
      </c>
      <c r="D20" s="99">
        <v>824</v>
      </c>
      <c r="E20" s="99">
        <v>792</v>
      </c>
    </row>
    <row r="21" spans="1:5" ht="14.1" customHeight="1" x14ac:dyDescent="0.2">
      <c r="A21" s="47" t="s">
        <v>43</v>
      </c>
      <c r="B21" s="98">
        <f>$B$8-11</f>
        <v>2006</v>
      </c>
      <c r="C21" s="99">
        <v>1603</v>
      </c>
      <c r="D21" s="99">
        <v>796</v>
      </c>
      <c r="E21" s="99">
        <v>807</v>
      </c>
    </row>
    <row r="22" spans="1:5" ht="14.1" customHeight="1" x14ac:dyDescent="0.2">
      <c r="A22" s="47" t="s">
        <v>44</v>
      </c>
      <c r="B22" s="98">
        <f>$B$8-12</f>
        <v>2005</v>
      </c>
      <c r="C22" s="99">
        <v>1645</v>
      </c>
      <c r="D22" s="99">
        <v>854</v>
      </c>
      <c r="E22" s="99">
        <v>791</v>
      </c>
    </row>
    <row r="23" spans="1:5" ht="14.1" customHeight="1" x14ac:dyDescent="0.2">
      <c r="A23" s="47" t="s">
        <v>45</v>
      </c>
      <c r="B23" s="98">
        <f>$B$8-13</f>
        <v>2004</v>
      </c>
      <c r="C23" s="99">
        <v>1766</v>
      </c>
      <c r="D23" s="99">
        <v>919</v>
      </c>
      <c r="E23" s="99">
        <v>847</v>
      </c>
    </row>
    <row r="24" spans="1:5" ht="14.1" customHeight="1" x14ac:dyDescent="0.2">
      <c r="A24" s="47" t="s">
        <v>46</v>
      </c>
      <c r="B24" s="98">
        <f>$B$8-14</f>
        <v>2003</v>
      </c>
      <c r="C24" s="99">
        <v>1801</v>
      </c>
      <c r="D24" s="99">
        <v>909</v>
      </c>
      <c r="E24" s="99">
        <v>892</v>
      </c>
    </row>
    <row r="25" spans="1:5" ht="14.1" customHeight="1" x14ac:dyDescent="0.2">
      <c r="A25" s="55" t="s">
        <v>36</v>
      </c>
      <c r="B25" s="100"/>
      <c r="C25" s="99">
        <f>SUM(C20:C24)</f>
        <v>8431</v>
      </c>
      <c r="D25" s="99">
        <f>SUM(D20:D24)</f>
        <v>4302</v>
      </c>
      <c r="E25" s="99">
        <f>SUM(E20:E24)</f>
        <v>4129</v>
      </c>
    </row>
    <row r="26" spans="1:5" ht="14.1" customHeight="1" x14ac:dyDescent="0.2">
      <c r="A26" s="47" t="s">
        <v>47</v>
      </c>
      <c r="B26" s="98">
        <f>$B$8-15</f>
        <v>2002</v>
      </c>
      <c r="C26" s="99">
        <v>1891</v>
      </c>
      <c r="D26" s="99">
        <v>948</v>
      </c>
      <c r="E26" s="99">
        <v>943</v>
      </c>
    </row>
    <row r="27" spans="1:5" ht="14.1" customHeight="1" x14ac:dyDescent="0.2">
      <c r="A27" s="47" t="s">
        <v>48</v>
      </c>
      <c r="B27" s="98">
        <f>$B$8-16</f>
        <v>2001</v>
      </c>
      <c r="C27" s="99">
        <v>1890</v>
      </c>
      <c r="D27" s="99">
        <v>966</v>
      </c>
      <c r="E27" s="99">
        <v>924</v>
      </c>
    </row>
    <row r="28" spans="1:5" ht="14.1" customHeight="1" x14ac:dyDescent="0.2">
      <c r="A28" s="47" t="s">
        <v>49</v>
      </c>
      <c r="B28" s="98">
        <f>$B$8-17</f>
        <v>2000</v>
      </c>
      <c r="C28" s="99">
        <v>2064</v>
      </c>
      <c r="D28" s="99">
        <v>1052</v>
      </c>
      <c r="E28" s="99">
        <v>1012</v>
      </c>
    </row>
    <row r="29" spans="1:5" ht="14.1" customHeight="1" x14ac:dyDescent="0.2">
      <c r="A29" s="47" t="s">
        <v>50</v>
      </c>
      <c r="B29" s="98">
        <f>$B$8-18</f>
        <v>1999</v>
      </c>
      <c r="C29" s="99">
        <v>2058</v>
      </c>
      <c r="D29" s="99">
        <v>1120</v>
      </c>
      <c r="E29" s="99">
        <v>938</v>
      </c>
    </row>
    <row r="30" spans="1:5" ht="14.1" customHeight="1" x14ac:dyDescent="0.2">
      <c r="A30" s="46" t="s">
        <v>51</v>
      </c>
      <c r="B30" s="98">
        <f>$B$8-19</f>
        <v>1998</v>
      </c>
      <c r="C30" s="99">
        <v>1901</v>
      </c>
      <c r="D30" s="99">
        <v>1000</v>
      </c>
      <c r="E30" s="99">
        <v>901</v>
      </c>
    </row>
    <row r="31" spans="1:5" ht="14.1" customHeight="1" x14ac:dyDescent="0.2">
      <c r="A31" s="55" t="s">
        <v>36</v>
      </c>
      <c r="B31" s="100"/>
      <c r="C31" s="99">
        <f>SUM(C26:C30)</f>
        <v>9804</v>
      </c>
      <c r="D31" s="99">
        <f>SUM(D26:D30)</f>
        <v>5086</v>
      </c>
      <c r="E31" s="99">
        <f>SUM(E26:E30)</f>
        <v>4718</v>
      </c>
    </row>
    <row r="32" spans="1:5" ht="14.1" customHeight="1" x14ac:dyDescent="0.2">
      <c r="A32" s="47" t="s">
        <v>52</v>
      </c>
      <c r="B32" s="98">
        <f>$B$8-20</f>
        <v>1997</v>
      </c>
      <c r="C32" s="99">
        <v>1918</v>
      </c>
      <c r="D32" s="99">
        <v>1087</v>
      </c>
      <c r="E32" s="99">
        <v>831</v>
      </c>
    </row>
    <row r="33" spans="1:5" ht="14.1" customHeight="1" x14ac:dyDescent="0.2">
      <c r="A33" s="47" t="s">
        <v>53</v>
      </c>
      <c r="B33" s="98">
        <f>$B$8-21</f>
        <v>1996</v>
      </c>
      <c r="C33" s="99">
        <v>1843</v>
      </c>
      <c r="D33" s="99">
        <v>1006</v>
      </c>
      <c r="E33" s="99">
        <v>837</v>
      </c>
    </row>
    <row r="34" spans="1:5" ht="14.1" customHeight="1" x14ac:dyDescent="0.2">
      <c r="A34" s="47" t="s">
        <v>54</v>
      </c>
      <c r="B34" s="98">
        <f>$B$8-22</f>
        <v>1995</v>
      </c>
      <c r="C34" s="99">
        <v>1657</v>
      </c>
      <c r="D34" s="99">
        <v>897</v>
      </c>
      <c r="E34" s="99">
        <v>760</v>
      </c>
    </row>
    <row r="35" spans="1:5" ht="14.1" customHeight="1" x14ac:dyDescent="0.2">
      <c r="A35" s="47" t="s">
        <v>55</v>
      </c>
      <c r="B35" s="98">
        <f>$B$8-23</f>
        <v>1994</v>
      </c>
      <c r="C35" s="99">
        <v>1724</v>
      </c>
      <c r="D35" s="99">
        <v>920</v>
      </c>
      <c r="E35" s="99">
        <v>804</v>
      </c>
    </row>
    <row r="36" spans="1:5" ht="14.1" customHeight="1" x14ac:dyDescent="0.2">
      <c r="A36" s="47" t="s">
        <v>56</v>
      </c>
      <c r="B36" s="98">
        <f>$B$8-24</f>
        <v>1993</v>
      </c>
      <c r="C36" s="99">
        <v>1699</v>
      </c>
      <c r="D36" s="99">
        <v>937</v>
      </c>
      <c r="E36" s="99">
        <v>762</v>
      </c>
    </row>
    <row r="37" spans="1:5" ht="14.1" customHeight="1" x14ac:dyDescent="0.2">
      <c r="A37" s="55" t="s">
        <v>36</v>
      </c>
      <c r="B37" s="100"/>
      <c r="C37" s="99">
        <f>SUM(C32:C36)</f>
        <v>8841</v>
      </c>
      <c r="D37" s="99">
        <f>SUM(D32:D36)</f>
        <v>4847</v>
      </c>
      <c r="E37" s="99">
        <f>SUM(E32:E36)</f>
        <v>3994</v>
      </c>
    </row>
    <row r="38" spans="1:5" ht="14.1" customHeight="1" x14ac:dyDescent="0.2">
      <c r="A38" s="47" t="s">
        <v>57</v>
      </c>
      <c r="B38" s="98">
        <f>$B$8-25</f>
        <v>1992</v>
      </c>
      <c r="C38" s="99">
        <v>1725</v>
      </c>
      <c r="D38" s="99">
        <v>906</v>
      </c>
      <c r="E38" s="99">
        <v>819</v>
      </c>
    </row>
    <row r="39" spans="1:5" ht="14.1" customHeight="1" x14ac:dyDescent="0.2">
      <c r="A39" s="47" t="s">
        <v>58</v>
      </c>
      <c r="B39" s="98">
        <f>$B$8-26</f>
        <v>1991</v>
      </c>
      <c r="C39" s="99">
        <v>1862</v>
      </c>
      <c r="D39" s="99">
        <v>1001</v>
      </c>
      <c r="E39" s="99">
        <v>861</v>
      </c>
    </row>
    <row r="40" spans="1:5" ht="14.1" customHeight="1" x14ac:dyDescent="0.2">
      <c r="A40" s="47" t="s">
        <v>59</v>
      </c>
      <c r="B40" s="98">
        <f>$B$8-27</f>
        <v>1990</v>
      </c>
      <c r="C40" s="99">
        <v>1913</v>
      </c>
      <c r="D40" s="99">
        <v>1012</v>
      </c>
      <c r="E40" s="99">
        <v>901</v>
      </c>
    </row>
    <row r="41" spans="1:5" ht="14.1" customHeight="1" x14ac:dyDescent="0.2">
      <c r="A41" s="47" t="s">
        <v>60</v>
      </c>
      <c r="B41" s="98">
        <f>$B$8-28</f>
        <v>1989</v>
      </c>
      <c r="C41" s="99">
        <v>1873</v>
      </c>
      <c r="D41" s="99">
        <v>944</v>
      </c>
      <c r="E41" s="99">
        <v>929</v>
      </c>
    </row>
    <row r="42" spans="1:5" ht="14.1" customHeight="1" x14ac:dyDescent="0.2">
      <c r="A42" s="47" t="s">
        <v>61</v>
      </c>
      <c r="B42" s="98">
        <f>$B$8-29</f>
        <v>1988</v>
      </c>
      <c r="C42" s="99">
        <v>1882</v>
      </c>
      <c r="D42" s="99">
        <v>986</v>
      </c>
      <c r="E42" s="99">
        <v>896</v>
      </c>
    </row>
    <row r="43" spans="1:5" ht="14.1" customHeight="1" x14ac:dyDescent="0.2">
      <c r="A43" s="55" t="s">
        <v>36</v>
      </c>
      <c r="B43" s="100"/>
      <c r="C43" s="99">
        <f>SUM(C38:C42)</f>
        <v>9255</v>
      </c>
      <c r="D43" s="99">
        <f>SUM(D38:D42)</f>
        <v>4849</v>
      </c>
      <c r="E43" s="99">
        <f>SUM(E38:E42)</f>
        <v>4406</v>
      </c>
    </row>
    <row r="44" spans="1:5" ht="14.1" customHeight="1" x14ac:dyDescent="0.2">
      <c r="A44" s="47" t="s">
        <v>62</v>
      </c>
      <c r="B44" s="98">
        <f>$B$8-30</f>
        <v>1987</v>
      </c>
      <c r="C44" s="99">
        <v>1794</v>
      </c>
      <c r="D44" s="99">
        <v>923</v>
      </c>
      <c r="E44" s="99">
        <v>871</v>
      </c>
    </row>
    <row r="45" spans="1:5" ht="14.1" customHeight="1" x14ac:dyDescent="0.2">
      <c r="A45" s="47" t="s">
        <v>63</v>
      </c>
      <c r="B45" s="98">
        <f>$B$8-31</f>
        <v>1986</v>
      </c>
      <c r="C45" s="99">
        <v>1758</v>
      </c>
      <c r="D45" s="99">
        <v>885</v>
      </c>
      <c r="E45" s="99">
        <v>873</v>
      </c>
    </row>
    <row r="46" spans="1:5" ht="14.1" customHeight="1" x14ac:dyDescent="0.2">
      <c r="A46" s="47" t="s">
        <v>64</v>
      </c>
      <c r="B46" s="98">
        <f>$B$8-32</f>
        <v>1985</v>
      </c>
      <c r="C46" s="99">
        <v>1820</v>
      </c>
      <c r="D46" s="99">
        <v>911</v>
      </c>
      <c r="E46" s="99">
        <v>909</v>
      </c>
    </row>
    <row r="47" spans="1:5" ht="14.1" customHeight="1" x14ac:dyDescent="0.2">
      <c r="A47" s="47" t="s">
        <v>65</v>
      </c>
      <c r="B47" s="98">
        <f>$B$8-33</f>
        <v>1984</v>
      </c>
      <c r="C47" s="99">
        <v>1810</v>
      </c>
      <c r="D47" s="99">
        <v>923</v>
      </c>
      <c r="E47" s="99">
        <v>887</v>
      </c>
    </row>
    <row r="48" spans="1:5" ht="14.1" customHeight="1" x14ac:dyDescent="0.2">
      <c r="A48" s="47" t="s">
        <v>66</v>
      </c>
      <c r="B48" s="98">
        <f>$B$8-34</f>
        <v>1983</v>
      </c>
      <c r="C48" s="99">
        <v>1890</v>
      </c>
      <c r="D48" s="99">
        <v>929</v>
      </c>
      <c r="E48" s="99">
        <v>961</v>
      </c>
    </row>
    <row r="49" spans="1:5" ht="14.1" customHeight="1" x14ac:dyDescent="0.2">
      <c r="A49" s="55" t="s">
        <v>36</v>
      </c>
      <c r="B49" s="100"/>
      <c r="C49" s="99">
        <f>SUM(C44:C48)</f>
        <v>9072</v>
      </c>
      <c r="D49" s="99">
        <f>SUM(D44:D48)</f>
        <v>4571</v>
      </c>
      <c r="E49" s="99">
        <f>SUM(E44:E48)</f>
        <v>4501</v>
      </c>
    </row>
    <row r="50" spans="1:5" ht="14.1" customHeight="1" x14ac:dyDescent="0.2">
      <c r="A50" s="47" t="s">
        <v>67</v>
      </c>
      <c r="B50" s="98">
        <f>$B$8-35</f>
        <v>1982</v>
      </c>
      <c r="C50" s="99">
        <v>2014</v>
      </c>
      <c r="D50" s="99">
        <v>967</v>
      </c>
      <c r="E50" s="99">
        <v>1047</v>
      </c>
    </row>
    <row r="51" spans="1:5" ht="14.1" customHeight="1" x14ac:dyDescent="0.2">
      <c r="A51" s="47" t="s">
        <v>68</v>
      </c>
      <c r="B51" s="98">
        <f>$B$8-36</f>
        <v>1981</v>
      </c>
      <c r="C51" s="99">
        <v>1992</v>
      </c>
      <c r="D51" s="99">
        <v>934</v>
      </c>
      <c r="E51" s="99">
        <v>1058</v>
      </c>
    </row>
    <row r="52" spans="1:5" ht="14.1" customHeight="1" x14ac:dyDescent="0.2">
      <c r="A52" s="47" t="s">
        <v>69</v>
      </c>
      <c r="B52" s="98">
        <f>$B$8-37</f>
        <v>1980</v>
      </c>
      <c r="C52" s="99">
        <v>2137</v>
      </c>
      <c r="D52" s="99">
        <v>1010</v>
      </c>
      <c r="E52" s="99">
        <v>1127</v>
      </c>
    </row>
    <row r="53" spans="1:5" ht="14.1" customHeight="1" x14ac:dyDescent="0.2">
      <c r="A53" s="47" t="s">
        <v>70</v>
      </c>
      <c r="B53" s="98">
        <f>$B$8-38</f>
        <v>1979</v>
      </c>
      <c r="C53" s="99">
        <v>2063</v>
      </c>
      <c r="D53" s="99">
        <v>977</v>
      </c>
      <c r="E53" s="99">
        <v>1086</v>
      </c>
    </row>
    <row r="54" spans="1:5" ht="14.1" customHeight="1" x14ac:dyDescent="0.2">
      <c r="A54" s="46" t="s">
        <v>71</v>
      </c>
      <c r="B54" s="98">
        <f>$B$8-39</f>
        <v>1978</v>
      </c>
      <c r="C54" s="99">
        <v>2017</v>
      </c>
      <c r="D54" s="99">
        <v>945</v>
      </c>
      <c r="E54" s="99">
        <v>1072</v>
      </c>
    </row>
    <row r="55" spans="1:5" ht="14.1" customHeight="1" x14ac:dyDescent="0.2">
      <c r="A55" s="54" t="s">
        <v>36</v>
      </c>
      <c r="B55" s="100"/>
      <c r="C55" s="99">
        <f>SUM(C50:C54)</f>
        <v>10223</v>
      </c>
      <c r="D55" s="99">
        <f>SUM(D50:D54)</f>
        <v>4833</v>
      </c>
      <c r="E55" s="99">
        <f>SUM(E50:E54)</f>
        <v>5390</v>
      </c>
    </row>
    <row r="56" spans="1:5" ht="14.1" customHeight="1" x14ac:dyDescent="0.2">
      <c r="A56" s="46" t="s">
        <v>72</v>
      </c>
      <c r="B56" s="98">
        <f>$B$8-40</f>
        <v>1977</v>
      </c>
      <c r="C56" s="99">
        <v>2076</v>
      </c>
      <c r="D56" s="99">
        <v>1004</v>
      </c>
      <c r="E56" s="99">
        <v>1072</v>
      </c>
    </row>
    <row r="57" spans="1:5" ht="14.1" customHeight="1" x14ac:dyDescent="0.2">
      <c r="A57" s="46" t="s">
        <v>73</v>
      </c>
      <c r="B57" s="98">
        <f>$B$8-41</f>
        <v>1976</v>
      </c>
      <c r="C57" s="99">
        <v>2048</v>
      </c>
      <c r="D57" s="99">
        <v>986</v>
      </c>
      <c r="E57" s="99">
        <v>1062</v>
      </c>
    </row>
    <row r="58" spans="1:5" ht="14.1" customHeight="1" x14ac:dyDescent="0.2">
      <c r="A58" s="46" t="s">
        <v>74</v>
      </c>
      <c r="B58" s="98">
        <f>$B$8-42</f>
        <v>1975</v>
      </c>
      <c r="C58" s="99">
        <v>2069</v>
      </c>
      <c r="D58" s="99">
        <v>989</v>
      </c>
      <c r="E58" s="99">
        <v>1080</v>
      </c>
    </row>
    <row r="59" spans="1:5" ht="14.1" customHeight="1" x14ac:dyDescent="0.2">
      <c r="A59" s="46" t="s">
        <v>75</v>
      </c>
      <c r="B59" s="98">
        <f>$B$8-43</f>
        <v>1974</v>
      </c>
      <c r="C59" s="99">
        <v>2175</v>
      </c>
      <c r="D59" s="99">
        <v>1038</v>
      </c>
      <c r="E59" s="99">
        <v>1137</v>
      </c>
    </row>
    <row r="60" spans="1:5" ht="14.1" customHeight="1" x14ac:dyDescent="0.2">
      <c r="A60" s="46" t="s">
        <v>76</v>
      </c>
      <c r="B60" s="98">
        <f>$B$8-44</f>
        <v>1973</v>
      </c>
      <c r="C60" s="99">
        <v>2267</v>
      </c>
      <c r="D60" s="99">
        <v>1118</v>
      </c>
      <c r="E60" s="99">
        <v>1149</v>
      </c>
    </row>
    <row r="61" spans="1:5" ht="14.1" customHeight="1" x14ac:dyDescent="0.2">
      <c r="A61" s="55" t="s">
        <v>36</v>
      </c>
      <c r="B61" s="100"/>
      <c r="C61" s="99">
        <f>SUM(C56:C60)</f>
        <v>10635</v>
      </c>
      <c r="D61" s="99">
        <f>SUM(D56:D60)</f>
        <v>5135</v>
      </c>
      <c r="E61" s="99">
        <f>SUM(E56:E60)</f>
        <v>5500</v>
      </c>
    </row>
    <row r="62" spans="1:5" ht="14.1" customHeight="1" x14ac:dyDescent="0.2">
      <c r="A62" s="47" t="s">
        <v>77</v>
      </c>
      <c r="B62" s="98">
        <f>$B$8-45</f>
        <v>1972</v>
      </c>
      <c r="C62" s="99">
        <v>2403</v>
      </c>
      <c r="D62" s="99">
        <v>1169</v>
      </c>
      <c r="E62" s="99">
        <v>1234</v>
      </c>
    </row>
    <row r="63" spans="1:5" ht="14.1" customHeight="1" x14ac:dyDescent="0.2">
      <c r="A63" s="47" t="s">
        <v>78</v>
      </c>
      <c r="B63" s="98">
        <f>$B$8-46</f>
        <v>1971</v>
      </c>
      <c r="C63" s="99">
        <v>2827</v>
      </c>
      <c r="D63" s="99">
        <v>1329</v>
      </c>
      <c r="E63" s="99">
        <v>1498</v>
      </c>
    </row>
    <row r="64" spans="1:5" ht="14.1" customHeight="1" x14ac:dyDescent="0.2">
      <c r="A64" s="47" t="s">
        <v>79</v>
      </c>
      <c r="B64" s="98">
        <f>$B$8-47</f>
        <v>1970</v>
      </c>
      <c r="C64" s="99">
        <v>2942</v>
      </c>
      <c r="D64" s="99">
        <v>1431</v>
      </c>
      <c r="E64" s="99">
        <v>1511</v>
      </c>
    </row>
    <row r="65" spans="1:5" ht="14.1" customHeight="1" x14ac:dyDescent="0.2">
      <c r="A65" s="47" t="s">
        <v>80</v>
      </c>
      <c r="B65" s="98">
        <f>$B$8-48</f>
        <v>1969</v>
      </c>
      <c r="C65" s="99">
        <v>3323</v>
      </c>
      <c r="D65" s="99">
        <v>1610</v>
      </c>
      <c r="E65" s="99">
        <v>1713</v>
      </c>
    </row>
    <row r="66" spans="1:5" ht="14.1" customHeight="1" x14ac:dyDescent="0.2">
      <c r="A66" s="47" t="s">
        <v>81</v>
      </c>
      <c r="B66" s="98">
        <f>$B$8-49</f>
        <v>1968</v>
      </c>
      <c r="C66" s="99">
        <v>3537</v>
      </c>
      <c r="D66" s="99">
        <v>1716</v>
      </c>
      <c r="E66" s="99">
        <v>1821</v>
      </c>
    </row>
    <row r="67" spans="1:5" ht="14.1" customHeight="1" x14ac:dyDescent="0.2">
      <c r="A67" s="55" t="s">
        <v>36</v>
      </c>
      <c r="B67" s="100"/>
      <c r="C67" s="99">
        <f>SUM(C62:C66)</f>
        <v>15032</v>
      </c>
      <c r="D67" s="99">
        <f>SUM(D62:D66)</f>
        <v>7255</v>
      </c>
      <c r="E67" s="99">
        <f>SUM(E62:E66)</f>
        <v>7777</v>
      </c>
    </row>
    <row r="68" spans="1:5" ht="14.1" customHeight="1" x14ac:dyDescent="0.2">
      <c r="A68" s="47" t="s">
        <v>82</v>
      </c>
      <c r="B68" s="98">
        <f>$B$8-50</f>
        <v>1967</v>
      </c>
      <c r="C68" s="99">
        <v>3646</v>
      </c>
      <c r="D68" s="99">
        <v>1806</v>
      </c>
      <c r="E68" s="99">
        <v>1840</v>
      </c>
    </row>
    <row r="69" spans="1:5" ht="14.1" customHeight="1" x14ac:dyDescent="0.2">
      <c r="A69" s="47" t="s">
        <v>83</v>
      </c>
      <c r="B69" s="98">
        <f>$B$8-51</f>
        <v>1966</v>
      </c>
      <c r="C69" s="99">
        <v>3600</v>
      </c>
      <c r="D69" s="99">
        <v>1743</v>
      </c>
      <c r="E69" s="99">
        <v>1857</v>
      </c>
    </row>
    <row r="70" spans="1:5" ht="14.1" customHeight="1" x14ac:dyDescent="0.2">
      <c r="A70" s="47" t="s">
        <v>84</v>
      </c>
      <c r="B70" s="98">
        <f>$B$8-52</f>
        <v>1965</v>
      </c>
      <c r="C70" s="99">
        <v>3585</v>
      </c>
      <c r="D70" s="99">
        <v>1732</v>
      </c>
      <c r="E70" s="99">
        <v>1853</v>
      </c>
    </row>
    <row r="71" spans="1:5" ht="14.1" customHeight="1" x14ac:dyDescent="0.2">
      <c r="A71" s="47" t="s">
        <v>85</v>
      </c>
      <c r="B71" s="98">
        <f>$B$8-53</f>
        <v>1964</v>
      </c>
      <c r="C71" s="99">
        <v>3726</v>
      </c>
      <c r="D71" s="99">
        <v>1853</v>
      </c>
      <c r="E71" s="99">
        <v>1873</v>
      </c>
    </row>
    <row r="72" spans="1:5" ht="14.1" customHeight="1" x14ac:dyDescent="0.2">
      <c r="A72" s="47" t="s">
        <v>86</v>
      </c>
      <c r="B72" s="98">
        <f>$B$8-54</f>
        <v>1963</v>
      </c>
      <c r="C72" s="99">
        <v>3686</v>
      </c>
      <c r="D72" s="99">
        <v>1747</v>
      </c>
      <c r="E72" s="99">
        <v>1939</v>
      </c>
    </row>
    <row r="73" spans="1:5" ht="14.1" customHeight="1" x14ac:dyDescent="0.2">
      <c r="A73" s="55" t="s">
        <v>36</v>
      </c>
      <c r="B73" s="100"/>
      <c r="C73" s="99">
        <f>SUM(C68:C72)</f>
        <v>18243</v>
      </c>
      <c r="D73" s="99">
        <f>SUM(D68:D72)</f>
        <v>8881</v>
      </c>
      <c r="E73" s="99">
        <f>SUM(E68:E72)</f>
        <v>9362</v>
      </c>
    </row>
    <row r="74" spans="1:5" ht="14.1" customHeight="1" x14ac:dyDescent="0.2">
      <c r="A74" s="47" t="s">
        <v>87</v>
      </c>
      <c r="B74" s="98">
        <f>$B$8-55</f>
        <v>1962</v>
      </c>
      <c r="C74" s="99">
        <v>3495</v>
      </c>
      <c r="D74" s="99">
        <v>1701</v>
      </c>
      <c r="E74" s="99">
        <v>1794</v>
      </c>
    </row>
    <row r="75" spans="1:5" ht="14.1" customHeight="1" x14ac:dyDescent="0.2">
      <c r="A75" s="47" t="s">
        <v>88</v>
      </c>
      <c r="B75" s="98">
        <f>$B$8-56</f>
        <v>1961</v>
      </c>
      <c r="C75" s="99">
        <v>3529</v>
      </c>
      <c r="D75" s="99">
        <v>1705</v>
      </c>
      <c r="E75" s="99">
        <v>1824</v>
      </c>
    </row>
    <row r="76" spans="1:5" ht="13.15" customHeight="1" x14ac:dyDescent="0.2">
      <c r="A76" s="47" t="s">
        <v>89</v>
      </c>
      <c r="B76" s="98">
        <f>$B$8-57</f>
        <v>1960</v>
      </c>
      <c r="C76" s="99">
        <v>3304</v>
      </c>
      <c r="D76" s="99">
        <v>1579</v>
      </c>
      <c r="E76" s="99">
        <v>1725</v>
      </c>
    </row>
    <row r="77" spans="1:5" ht="14.1" customHeight="1" x14ac:dyDescent="0.2">
      <c r="A77" s="46" t="s">
        <v>90</v>
      </c>
      <c r="B77" s="98">
        <f>$B$8-58</f>
        <v>1959</v>
      </c>
      <c r="C77" s="99">
        <v>3252</v>
      </c>
      <c r="D77" s="99">
        <v>1557</v>
      </c>
      <c r="E77" s="99">
        <v>1695</v>
      </c>
    </row>
    <row r="78" spans="1:5" x14ac:dyDescent="0.2">
      <c r="A78" s="47" t="s">
        <v>91</v>
      </c>
      <c r="B78" s="98">
        <f>$B$8-59</f>
        <v>1958</v>
      </c>
      <c r="C78" s="99">
        <v>3108</v>
      </c>
      <c r="D78" s="99">
        <v>1513</v>
      </c>
      <c r="E78" s="99">
        <v>1595</v>
      </c>
    </row>
    <row r="79" spans="1:5" x14ac:dyDescent="0.2">
      <c r="A79" s="55" t="s">
        <v>36</v>
      </c>
      <c r="B79" s="100"/>
      <c r="C79" s="99">
        <f>SUM(C74:C78)</f>
        <v>16688</v>
      </c>
      <c r="D79" s="99">
        <f>SUM(D74:D78)</f>
        <v>8055</v>
      </c>
      <c r="E79" s="99">
        <f>SUM(E74:E78)</f>
        <v>8633</v>
      </c>
    </row>
    <row r="80" spans="1:5" x14ac:dyDescent="0.2">
      <c r="A80" s="47" t="s">
        <v>92</v>
      </c>
      <c r="B80" s="98">
        <f>$B$8-60</f>
        <v>1957</v>
      </c>
      <c r="C80" s="99">
        <v>3088</v>
      </c>
      <c r="D80" s="99">
        <v>1435</v>
      </c>
      <c r="E80" s="99">
        <v>1653</v>
      </c>
    </row>
    <row r="81" spans="1:5" x14ac:dyDescent="0.2">
      <c r="A81" s="47" t="s">
        <v>93</v>
      </c>
      <c r="B81" s="98">
        <f>$B$8-61</f>
        <v>1956</v>
      </c>
      <c r="C81" s="99">
        <v>2872</v>
      </c>
      <c r="D81" s="99">
        <v>1362</v>
      </c>
      <c r="E81" s="99">
        <v>1510</v>
      </c>
    </row>
    <row r="82" spans="1:5" x14ac:dyDescent="0.2">
      <c r="A82" s="47" t="s">
        <v>94</v>
      </c>
      <c r="B82" s="98">
        <f>$B$8-62</f>
        <v>1955</v>
      </c>
      <c r="C82" s="99">
        <v>2852</v>
      </c>
      <c r="D82" s="99">
        <v>1379</v>
      </c>
      <c r="E82" s="99">
        <v>1473</v>
      </c>
    </row>
    <row r="83" spans="1:5" x14ac:dyDescent="0.2">
      <c r="A83" s="47" t="s">
        <v>95</v>
      </c>
      <c r="B83" s="98">
        <f>$B$8-63</f>
        <v>1954</v>
      </c>
      <c r="C83" s="99">
        <v>2918</v>
      </c>
      <c r="D83" s="99">
        <v>1347</v>
      </c>
      <c r="E83" s="99">
        <v>1571</v>
      </c>
    </row>
    <row r="84" spans="1:5" x14ac:dyDescent="0.2">
      <c r="A84" s="47" t="s">
        <v>96</v>
      </c>
      <c r="B84" s="98">
        <f>$B$8-64</f>
        <v>1953</v>
      </c>
      <c r="C84" s="99">
        <v>2835</v>
      </c>
      <c r="D84" s="99">
        <v>1342</v>
      </c>
      <c r="E84" s="99">
        <v>1493</v>
      </c>
    </row>
    <row r="85" spans="1:5" x14ac:dyDescent="0.2">
      <c r="A85" s="55" t="s">
        <v>36</v>
      </c>
      <c r="B85" s="100"/>
      <c r="C85" s="99">
        <f>SUM(C80:C84)</f>
        <v>14565</v>
      </c>
      <c r="D85" s="99">
        <f>SUM(D80:D84)</f>
        <v>6865</v>
      </c>
      <c r="E85" s="99">
        <f>SUM(E80:E84)</f>
        <v>7700</v>
      </c>
    </row>
    <row r="86" spans="1:5" x14ac:dyDescent="0.2">
      <c r="A86" s="47" t="s">
        <v>97</v>
      </c>
      <c r="B86" s="98">
        <f>$B$8-65</f>
        <v>1952</v>
      </c>
      <c r="C86" s="99">
        <v>2866</v>
      </c>
      <c r="D86" s="99">
        <v>1364</v>
      </c>
      <c r="E86" s="99">
        <v>1502</v>
      </c>
    </row>
    <row r="87" spans="1:5" x14ac:dyDescent="0.2">
      <c r="A87" s="47" t="s">
        <v>98</v>
      </c>
      <c r="B87" s="98">
        <f>$B$8-66</f>
        <v>1951</v>
      </c>
      <c r="C87" s="99">
        <v>2891</v>
      </c>
      <c r="D87" s="99">
        <v>1427</v>
      </c>
      <c r="E87" s="99">
        <v>1464</v>
      </c>
    </row>
    <row r="88" spans="1:5" x14ac:dyDescent="0.2">
      <c r="A88" s="47" t="s">
        <v>99</v>
      </c>
      <c r="B88" s="98">
        <f>$B$8-67</f>
        <v>1950</v>
      </c>
      <c r="C88" s="99">
        <v>2915</v>
      </c>
      <c r="D88" s="99">
        <v>1440</v>
      </c>
      <c r="E88" s="99">
        <v>1475</v>
      </c>
    </row>
    <row r="89" spans="1:5" x14ac:dyDescent="0.2">
      <c r="A89" s="47" t="s">
        <v>100</v>
      </c>
      <c r="B89" s="98">
        <f>$B$8-68</f>
        <v>1949</v>
      </c>
      <c r="C89" s="99">
        <v>2787</v>
      </c>
      <c r="D89" s="99">
        <v>1368</v>
      </c>
      <c r="E89" s="99">
        <v>1419</v>
      </c>
    </row>
    <row r="90" spans="1:5" x14ac:dyDescent="0.2">
      <c r="A90" s="47" t="s">
        <v>101</v>
      </c>
      <c r="B90" s="98">
        <f>$B$8-69</f>
        <v>1948</v>
      </c>
      <c r="C90" s="99">
        <v>2660</v>
      </c>
      <c r="D90" s="99">
        <v>1285</v>
      </c>
      <c r="E90" s="99">
        <v>1375</v>
      </c>
    </row>
    <row r="91" spans="1:5" x14ac:dyDescent="0.2">
      <c r="A91" s="55" t="s">
        <v>36</v>
      </c>
      <c r="B91" s="100"/>
      <c r="C91" s="99">
        <f>SUM(C86:C90)</f>
        <v>14119</v>
      </c>
      <c r="D91" s="99">
        <f>SUM(D86:D90)</f>
        <v>6884</v>
      </c>
      <c r="E91" s="99">
        <f>SUM(E86:E90)</f>
        <v>7235</v>
      </c>
    </row>
    <row r="92" spans="1:5" x14ac:dyDescent="0.2">
      <c r="A92" s="47" t="s">
        <v>102</v>
      </c>
      <c r="B92" s="98">
        <f>$B$8-70</f>
        <v>1947</v>
      </c>
      <c r="C92" s="99">
        <v>2504</v>
      </c>
      <c r="D92" s="99">
        <v>1198</v>
      </c>
      <c r="E92" s="99">
        <v>1306</v>
      </c>
    </row>
    <row r="93" spans="1:5" x14ac:dyDescent="0.2">
      <c r="A93" s="47" t="s">
        <v>103</v>
      </c>
      <c r="B93" s="98">
        <f>$B$8-71</f>
        <v>1946</v>
      </c>
      <c r="C93" s="99">
        <v>2371</v>
      </c>
      <c r="D93" s="99">
        <v>1113</v>
      </c>
      <c r="E93" s="99">
        <v>1258</v>
      </c>
    </row>
    <row r="94" spans="1:5" x14ac:dyDescent="0.2">
      <c r="A94" s="47" t="s">
        <v>104</v>
      </c>
      <c r="B94" s="98">
        <f>$B$8-72</f>
        <v>1945</v>
      </c>
      <c r="C94" s="99">
        <v>1943</v>
      </c>
      <c r="D94" s="99">
        <v>913</v>
      </c>
      <c r="E94" s="99">
        <v>1030</v>
      </c>
    </row>
    <row r="95" spans="1:5" x14ac:dyDescent="0.2">
      <c r="A95" s="47" t="s">
        <v>105</v>
      </c>
      <c r="B95" s="98">
        <f>$B$8-73</f>
        <v>1944</v>
      </c>
      <c r="C95" s="99">
        <v>2593</v>
      </c>
      <c r="D95" s="99">
        <v>1217</v>
      </c>
      <c r="E95" s="99">
        <v>1376</v>
      </c>
    </row>
    <row r="96" spans="1:5" x14ac:dyDescent="0.2">
      <c r="A96" s="47" t="s">
        <v>106</v>
      </c>
      <c r="B96" s="98">
        <f>$B$8-74</f>
        <v>1943</v>
      </c>
      <c r="C96" s="99">
        <v>2598</v>
      </c>
      <c r="D96" s="99">
        <v>1247</v>
      </c>
      <c r="E96" s="99">
        <v>1351</v>
      </c>
    </row>
    <row r="97" spans="1:5" x14ac:dyDescent="0.2">
      <c r="A97" s="55" t="s">
        <v>36</v>
      </c>
      <c r="B97" s="100"/>
      <c r="C97" s="99">
        <f>SUM(C92:C96)</f>
        <v>12009</v>
      </c>
      <c r="D97" s="99">
        <f>SUM(D92:D96)</f>
        <v>5688</v>
      </c>
      <c r="E97" s="99">
        <f>SUM(E92:E96)</f>
        <v>6321</v>
      </c>
    </row>
    <row r="98" spans="1:5" x14ac:dyDescent="0.2">
      <c r="A98" s="47" t="s">
        <v>107</v>
      </c>
      <c r="B98" s="98">
        <f>$B$8-75</f>
        <v>1942</v>
      </c>
      <c r="C98" s="99">
        <v>2577</v>
      </c>
      <c r="D98" s="99">
        <v>1183</v>
      </c>
      <c r="E98" s="99">
        <v>1394</v>
      </c>
    </row>
    <row r="99" spans="1:5" x14ac:dyDescent="0.2">
      <c r="A99" s="47" t="s">
        <v>108</v>
      </c>
      <c r="B99" s="98">
        <f>$B$8-76</f>
        <v>1941</v>
      </c>
      <c r="C99" s="99">
        <v>2963</v>
      </c>
      <c r="D99" s="99">
        <v>1344</v>
      </c>
      <c r="E99" s="99">
        <v>1619</v>
      </c>
    </row>
    <row r="100" spans="1:5" x14ac:dyDescent="0.2">
      <c r="A100" s="47" t="s">
        <v>109</v>
      </c>
      <c r="B100" s="98">
        <f>$B$8-77</f>
        <v>1940</v>
      </c>
      <c r="C100" s="99">
        <v>2940</v>
      </c>
      <c r="D100" s="99">
        <v>1354</v>
      </c>
      <c r="E100" s="99">
        <v>1586</v>
      </c>
    </row>
    <row r="101" spans="1:5" x14ac:dyDescent="0.2">
      <c r="A101" s="47" t="s">
        <v>110</v>
      </c>
      <c r="B101" s="98">
        <f>$B$8-78</f>
        <v>1939</v>
      </c>
      <c r="C101" s="99">
        <v>2804</v>
      </c>
      <c r="D101" s="99">
        <v>1314</v>
      </c>
      <c r="E101" s="99">
        <v>1490</v>
      </c>
    </row>
    <row r="102" spans="1:5" x14ac:dyDescent="0.2">
      <c r="A102" s="48" t="s">
        <v>111</v>
      </c>
      <c r="B102" s="98">
        <f>$B$8-79</f>
        <v>1938</v>
      </c>
      <c r="C102" s="99">
        <v>2576</v>
      </c>
      <c r="D102" s="99">
        <v>1148</v>
      </c>
      <c r="E102" s="99">
        <v>1428</v>
      </c>
    </row>
    <row r="103" spans="1:5" x14ac:dyDescent="0.2">
      <c r="A103" s="56" t="s">
        <v>36</v>
      </c>
      <c r="B103" s="101"/>
      <c r="C103" s="99">
        <f>SUM(C98:C102)</f>
        <v>13860</v>
      </c>
      <c r="D103" s="99">
        <f>SUM(D98:D102)</f>
        <v>6343</v>
      </c>
      <c r="E103" s="99">
        <f>SUM(E98:E102)</f>
        <v>7517</v>
      </c>
    </row>
    <row r="104" spans="1:5" x14ac:dyDescent="0.2">
      <c r="A104" s="48" t="s">
        <v>112</v>
      </c>
      <c r="B104" s="98">
        <f>$B$8-80</f>
        <v>1937</v>
      </c>
      <c r="C104" s="99">
        <v>2123</v>
      </c>
      <c r="D104" s="99">
        <v>973</v>
      </c>
      <c r="E104" s="99">
        <v>1150</v>
      </c>
    </row>
    <row r="105" spans="1:5" x14ac:dyDescent="0.2">
      <c r="A105" s="48" t="s">
        <v>123</v>
      </c>
      <c r="B105" s="98">
        <f>$B$8-81</f>
        <v>1936</v>
      </c>
      <c r="C105" s="99">
        <v>2013</v>
      </c>
      <c r="D105" s="99">
        <v>886</v>
      </c>
      <c r="E105" s="99">
        <v>1127</v>
      </c>
    </row>
    <row r="106" spans="1:5" s="25" customFormat="1" x14ac:dyDescent="0.2">
      <c r="A106" s="48" t="s">
        <v>121</v>
      </c>
      <c r="B106" s="98">
        <f>$B$8-82</f>
        <v>1935</v>
      </c>
      <c r="C106" s="99">
        <v>1744</v>
      </c>
      <c r="D106" s="99">
        <v>734</v>
      </c>
      <c r="E106" s="99">
        <v>1010</v>
      </c>
    </row>
    <row r="107" spans="1:5" x14ac:dyDescent="0.2">
      <c r="A107" s="48" t="s">
        <v>124</v>
      </c>
      <c r="B107" s="98">
        <f>$B$8-83</f>
        <v>1934</v>
      </c>
      <c r="C107" s="99">
        <v>1579</v>
      </c>
      <c r="D107" s="99">
        <v>671</v>
      </c>
      <c r="E107" s="99">
        <v>908</v>
      </c>
    </row>
    <row r="108" spans="1:5" x14ac:dyDescent="0.2">
      <c r="A108" s="48" t="s">
        <v>122</v>
      </c>
      <c r="B108" s="98">
        <f>$B$8-84</f>
        <v>1933</v>
      </c>
      <c r="C108" s="99">
        <v>1073</v>
      </c>
      <c r="D108" s="99">
        <v>428</v>
      </c>
      <c r="E108" s="99">
        <v>645</v>
      </c>
    </row>
    <row r="109" spans="1:5" x14ac:dyDescent="0.2">
      <c r="A109" s="56" t="s">
        <v>36</v>
      </c>
      <c r="B109" s="101"/>
      <c r="C109" s="99">
        <f>SUM(C104:C108)</f>
        <v>8532</v>
      </c>
      <c r="D109" s="99">
        <f>SUM(D104:D108)</f>
        <v>3692</v>
      </c>
      <c r="E109" s="99">
        <f>SUM(E104:E108)</f>
        <v>4840</v>
      </c>
    </row>
    <row r="110" spans="1:5" x14ac:dyDescent="0.2">
      <c r="A110" s="48" t="s">
        <v>113</v>
      </c>
      <c r="B110" s="98">
        <f>$B$8-85</f>
        <v>1932</v>
      </c>
      <c r="C110" s="99">
        <v>960</v>
      </c>
      <c r="D110" s="99">
        <v>393</v>
      </c>
      <c r="E110" s="99">
        <v>567</v>
      </c>
    </row>
    <row r="111" spans="1:5" x14ac:dyDescent="0.2">
      <c r="A111" s="48" t="s">
        <v>114</v>
      </c>
      <c r="B111" s="98">
        <f>$B$8-86</f>
        <v>1931</v>
      </c>
      <c r="C111" s="99">
        <v>888</v>
      </c>
      <c r="D111" s="99">
        <v>317</v>
      </c>
      <c r="E111" s="99">
        <v>571</v>
      </c>
    </row>
    <row r="112" spans="1:5" x14ac:dyDescent="0.2">
      <c r="A112" s="48" t="s">
        <v>115</v>
      </c>
      <c r="B112" s="98">
        <f>$B$8-87</f>
        <v>1930</v>
      </c>
      <c r="C112" s="99">
        <v>799</v>
      </c>
      <c r="D112" s="99">
        <v>289</v>
      </c>
      <c r="E112" s="99">
        <v>510</v>
      </c>
    </row>
    <row r="113" spans="1:5" x14ac:dyDescent="0.2">
      <c r="A113" s="48" t="s">
        <v>116</v>
      </c>
      <c r="B113" s="98">
        <f>$B$8-88</f>
        <v>1929</v>
      </c>
      <c r="C113" s="99">
        <v>700</v>
      </c>
      <c r="D113" s="99">
        <v>232</v>
      </c>
      <c r="E113" s="99">
        <v>468</v>
      </c>
    </row>
    <row r="114" spans="1:5" x14ac:dyDescent="0.2">
      <c r="A114" s="48" t="s">
        <v>117</v>
      </c>
      <c r="B114" s="98">
        <f>$B$8-89</f>
        <v>1928</v>
      </c>
      <c r="C114" s="99">
        <v>625</v>
      </c>
      <c r="D114" s="99">
        <v>209</v>
      </c>
      <c r="E114" s="99">
        <v>416</v>
      </c>
    </row>
    <row r="115" spans="1:5" x14ac:dyDescent="0.2">
      <c r="A115" s="56" t="s">
        <v>36</v>
      </c>
      <c r="B115" s="102"/>
      <c r="C115" s="99">
        <f>SUM(C110:C114)</f>
        <v>3972</v>
      </c>
      <c r="D115" s="99">
        <f>SUM(D110:D114)</f>
        <v>1440</v>
      </c>
      <c r="E115" s="99">
        <f>SUM(E110:E114)</f>
        <v>2532</v>
      </c>
    </row>
    <row r="116" spans="1:5" x14ac:dyDescent="0.2">
      <c r="A116" s="48" t="s">
        <v>118</v>
      </c>
      <c r="B116" s="98">
        <f>$B$8-90</f>
        <v>1927</v>
      </c>
      <c r="C116" s="99">
        <v>2296</v>
      </c>
      <c r="D116" s="99">
        <v>547</v>
      </c>
      <c r="E116" s="99">
        <v>1749</v>
      </c>
    </row>
    <row r="117" spans="1:5" x14ac:dyDescent="0.2">
      <c r="A117" s="49"/>
      <c r="B117" s="53" t="s">
        <v>119</v>
      </c>
      <c r="C117" s="23"/>
      <c r="D117" s="23"/>
      <c r="E117" s="23"/>
    </row>
    <row r="118" spans="1:5" x14ac:dyDescent="0.2">
      <c r="A118" s="50" t="s">
        <v>120</v>
      </c>
      <c r="B118" s="103"/>
      <c r="C118" s="104">
        <v>200584</v>
      </c>
      <c r="D118" s="104">
        <v>96850</v>
      </c>
      <c r="E118" s="104">
        <v>103734</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4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17 SH</oddFooter>
  </headerFooter>
  <rowBreaks count="2" manualBreakCount="2">
    <brk id="49" max="16383" man="1"/>
    <brk id="7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86" t="s">
        <v>162</v>
      </c>
      <c r="B1" s="86"/>
      <c r="C1" s="87"/>
      <c r="D1" s="87"/>
      <c r="E1" s="87"/>
    </row>
    <row r="2" spans="1:8" s="10" customFormat="1" ht="14.1" customHeight="1" x14ac:dyDescent="0.2">
      <c r="A2" s="90" t="s">
        <v>164</v>
      </c>
      <c r="B2" s="90"/>
      <c r="C2" s="90"/>
      <c r="D2" s="90"/>
      <c r="E2" s="90"/>
    </row>
    <row r="3" spans="1:8" s="10" customFormat="1" ht="14.1" customHeight="1" x14ac:dyDescent="0.2">
      <c r="A3" s="86" t="s">
        <v>133</v>
      </c>
      <c r="B3" s="86"/>
      <c r="C3" s="86"/>
      <c r="D3" s="86"/>
      <c r="E3" s="86"/>
    </row>
    <row r="4" spans="1:8" s="10" customFormat="1" ht="14.1" customHeight="1" x14ac:dyDescent="0.2">
      <c r="A4" s="28"/>
      <c r="B4" s="28"/>
      <c r="C4" s="28"/>
      <c r="D4" s="28"/>
      <c r="E4" s="28"/>
    </row>
    <row r="5" spans="1:8" ht="28.35" customHeight="1" x14ac:dyDescent="0.2">
      <c r="A5" s="91" t="s">
        <v>161</v>
      </c>
      <c r="B5" s="93" t="s">
        <v>163</v>
      </c>
      <c r="C5" s="88" t="s">
        <v>30</v>
      </c>
      <c r="D5" s="88" t="s">
        <v>22</v>
      </c>
      <c r="E5" s="89" t="s">
        <v>23</v>
      </c>
    </row>
    <row r="6" spans="1:8" ht="28.35" customHeight="1" x14ac:dyDescent="0.2">
      <c r="A6" s="92"/>
      <c r="B6" s="94"/>
      <c r="C6" s="19" t="s">
        <v>158</v>
      </c>
      <c r="D6" s="19" t="s">
        <v>159</v>
      </c>
      <c r="E6" s="20" t="s">
        <v>160</v>
      </c>
    </row>
    <row r="7" spans="1:8" ht="14.1" customHeight="1" x14ac:dyDescent="0.2">
      <c r="A7" s="45"/>
      <c r="B7" s="51"/>
      <c r="C7" s="21"/>
      <c r="D7" s="21"/>
      <c r="E7" s="21"/>
    </row>
    <row r="8" spans="1:8" ht="14.1" customHeight="1" x14ac:dyDescent="0.2">
      <c r="A8" s="46" t="s">
        <v>31</v>
      </c>
      <c r="B8" s="98">
        <v>2017</v>
      </c>
      <c r="C8" s="99">
        <v>2903</v>
      </c>
      <c r="D8" s="99">
        <v>1500</v>
      </c>
      <c r="E8" s="99">
        <v>1403</v>
      </c>
    </row>
    <row r="9" spans="1:8" ht="14.1" customHeight="1" x14ac:dyDescent="0.2">
      <c r="A9" s="46" t="s">
        <v>32</v>
      </c>
      <c r="B9" s="98">
        <f>$B$8-1</f>
        <v>2016</v>
      </c>
      <c r="C9" s="99">
        <v>2985</v>
      </c>
      <c r="D9" s="99">
        <v>1546</v>
      </c>
      <c r="E9" s="99">
        <v>1439</v>
      </c>
    </row>
    <row r="10" spans="1:8" ht="14.1" customHeight="1" x14ac:dyDescent="0.2">
      <c r="A10" s="46" t="s">
        <v>33</v>
      </c>
      <c r="B10" s="98">
        <f>$B$8-2</f>
        <v>2015</v>
      </c>
      <c r="C10" s="99">
        <v>2880</v>
      </c>
      <c r="D10" s="99">
        <v>1468</v>
      </c>
      <c r="E10" s="99">
        <v>1412</v>
      </c>
    </row>
    <row r="11" spans="1:8" ht="14.1" customHeight="1" x14ac:dyDescent="0.2">
      <c r="A11" s="46" t="s">
        <v>34</v>
      </c>
      <c r="B11" s="98">
        <f>$B$8-3</f>
        <v>2014</v>
      </c>
      <c r="C11" s="99">
        <v>2857</v>
      </c>
      <c r="D11" s="99">
        <v>1465</v>
      </c>
      <c r="E11" s="99">
        <v>1392</v>
      </c>
      <c r="H11" s="24"/>
    </row>
    <row r="12" spans="1:8" ht="14.1" customHeight="1" x14ac:dyDescent="0.2">
      <c r="A12" s="46" t="s">
        <v>35</v>
      </c>
      <c r="B12" s="98">
        <f>$B$8-4</f>
        <v>2013</v>
      </c>
      <c r="C12" s="99">
        <v>2826</v>
      </c>
      <c r="D12" s="99">
        <v>1458</v>
      </c>
      <c r="E12" s="99">
        <v>1368</v>
      </c>
    </row>
    <row r="13" spans="1:8" ht="14.1" customHeight="1" x14ac:dyDescent="0.2">
      <c r="A13" s="54" t="s">
        <v>36</v>
      </c>
      <c r="B13" s="98"/>
      <c r="C13" s="99">
        <f>SUM(C8:C12)</f>
        <v>14451</v>
      </c>
      <c r="D13" s="99">
        <f>SUM(D8:D12)</f>
        <v>7437</v>
      </c>
      <c r="E13" s="99">
        <f>SUM(E8:E12)</f>
        <v>7014</v>
      </c>
    </row>
    <row r="14" spans="1:8" ht="14.1" customHeight="1" x14ac:dyDescent="0.2">
      <c r="A14" s="47" t="s">
        <v>37</v>
      </c>
      <c r="B14" s="98">
        <f>$B$8-5</f>
        <v>2012</v>
      </c>
      <c r="C14" s="99">
        <v>2813</v>
      </c>
      <c r="D14" s="99">
        <v>1420</v>
      </c>
      <c r="E14" s="99">
        <v>1393</v>
      </c>
    </row>
    <row r="15" spans="1:8" ht="14.1" customHeight="1" x14ac:dyDescent="0.2">
      <c r="A15" s="47" t="s">
        <v>38</v>
      </c>
      <c r="B15" s="98">
        <f>$B$8-6</f>
        <v>2011</v>
      </c>
      <c r="C15" s="99">
        <v>2799</v>
      </c>
      <c r="D15" s="99">
        <v>1436</v>
      </c>
      <c r="E15" s="99">
        <v>1363</v>
      </c>
    </row>
    <row r="16" spans="1:8" ht="14.1" customHeight="1" x14ac:dyDescent="0.2">
      <c r="A16" s="47" t="s">
        <v>39</v>
      </c>
      <c r="B16" s="98">
        <f>$B$8-7</f>
        <v>2010</v>
      </c>
      <c r="C16" s="99">
        <v>2855</v>
      </c>
      <c r="D16" s="99">
        <v>1458</v>
      </c>
      <c r="E16" s="99">
        <v>1397</v>
      </c>
    </row>
    <row r="17" spans="1:5" ht="14.1" customHeight="1" x14ac:dyDescent="0.2">
      <c r="A17" s="47" t="s">
        <v>40</v>
      </c>
      <c r="B17" s="98">
        <f>$B$8-8</f>
        <v>2009</v>
      </c>
      <c r="C17" s="99">
        <v>2886</v>
      </c>
      <c r="D17" s="99">
        <v>1490</v>
      </c>
      <c r="E17" s="99">
        <v>1396</v>
      </c>
    </row>
    <row r="18" spans="1:5" ht="14.1" customHeight="1" x14ac:dyDescent="0.2">
      <c r="A18" s="47" t="s">
        <v>41</v>
      </c>
      <c r="B18" s="98">
        <f>$B$8-9</f>
        <v>2008</v>
      </c>
      <c r="C18" s="99">
        <v>3015</v>
      </c>
      <c r="D18" s="99">
        <v>1517</v>
      </c>
      <c r="E18" s="99">
        <v>1498</v>
      </c>
    </row>
    <row r="19" spans="1:5" ht="14.1" customHeight="1" x14ac:dyDescent="0.2">
      <c r="A19" s="55" t="s">
        <v>36</v>
      </c>
      <c r="B19" s="100"/>
      <c r="C19" s="99">
        <f>SUM(C14:C18)</f>
        <v>14368</v>
      </c>
      <c r="D19" s="99">
        <f>SUM(D14:D18)</f>
        <v>7321</v>
      </c>
      <c r="E19" s="99">
        <f>SUM(E14:E18)</f>
        <v>7047</v>
      </c>
    </row>
    <row r="20" spans="1:5" ht="14.1" customHeight="1" x14ac:dyDescent="0.2">
      <c r="A20" s="47" t="s">
        <v>42</v>
      </c>
      <c r="B20" s="98">
        <f>$B$8-10</f>
        <v>2007</v>
      </c>
      <c r="C20" s="99">
        <v>2960</v>
      </c>
      <c r="D20" s="99">
        <v>1506</v>
      </c>
      <c r="E20" s="99">
        <v>1454</v>
      </c>
    </row>
    <row r="21" spans="1:5" ht="14.1" customHeight="1" x14ac:dyDescent="0.2">
      <c r="A21" s="47" t="s">
        <v>43</v>
      </c>
      <c r="B21" s="98">
        <f>$B$8-11</f>
        <v>2006</v>
      </c>
      <c r="C21" s="99">
        <v>2899</v>
      </c>
      <c r="D21" s="99">
        <v>1488</v>
      </c>
      <c r="E21" s="99">
        <v>1411</v>
      </c>
    </row>
    <row r="22" spans="1:5" ht="14.1" customHeight="1" x14ac:dyDescent="0.2">
      <c r="A22" s="47" t="s">
        <v>44</v>
      </c>
      <c r="B22" s="98">
        <f>$B$8-12</f>
        <v>2005</v>
      </c>
      <c r="C22" s="99">
        <v>2947</v>
      </c>
      <c r="D22" s="99">
        <v>1520</v>
      </c>
      <c r="E22" s="99">
        <v>1427</v>
      </c>
    </row>
    <row r="23" spans="1:5" ht="14.1" customHeight="1" x14ac:dyDescent="0.2">
      <c r="A23" s="47" t="s">
        <v>45</v>
      </c>
      <c r="B23" s="98">
        <f>$B$8-13</f>
        <v>2004</v>
      </c>
      <c r="C23" s="99">
        <v>3026</v>
      </c>
      <c r="D23" s="99">
        <v>1604</v>
      </c>
      <c r="E23" s="99">
        <v>1422</v>
      </c>
    </row>
    <row r="24" spans="1:5" ht="14.1" customHeight="1" x14ac:dyDescent="0.2">
      <c r="A24" s="47" t="s">
        <v>46</v>
      </c>
      <c r="B24" s="98">
        <f>$B$8-14</f>
        <v>2003</v>
      </c>
      <c r="C24" s="99">
        <v>3021</v>
      </c>
      <c r="D24" s="99">
        <v>1537</v>
      </c>
      <c r="E24" s="99">
        <v>1484</v>
      </c>
    </row>
    <row r="25" spans="1:5" ht="14.1" customHeight="1" x14ac:dyDescent="0.2">
      <c r="A25" s="55" t="s">
        <v>36</v>
      </c>
      <c r="B25" s="100"/>
      <c r="C25" s="99">
        <f>SUM(C20:C24)</f>
        <v>14853</v>
      </c>
      <c r="D25" s="99">
        <f>SUM(D20:D24)</f>
        <v>7655</v>
      </c>
      <c r="E25" s="99">
        <f>SUM(E20:E24)</f>
        <v>7198</v>
      </c>
    </row>
    <row r="26" spans="1:5" ht="14.1" customHeight="1" x14ac:dyDescent="0.2">
      <c r="A26" s="47" t="s">
        <v>47</v>
      </c>
      <c r="B26" s="98">
        <f>$B$8-15</f>
        <v>2002</v>
      </c>
      <c r="C26" s="99">
        <v>3069</v>
      </c>
      <c r="D26" s="99">
        <v>1589</v>
      </c>
      <c r="E26" s="99">
        <v>1480</v>
      </c>
    </row>
    <row r="27" spans="1:5" ht="14.1" customHeight="1" x14ac:dyDescent="0.2">
      <c r="A27" s="47" t="s">
        <v>48</v>
      </c>
      <c r="B27" s="98">
        <f>$B$8-16</f>
        <v>2001</v>
      </c>
      <c r="C27" s="99">
        <v>3175</v>
      </c>
      <c r="D27" s="99">
        <v>1597</v>
      </c>
      <c r="E27" s="99">
        <v>1578</v>
      </c>
    </row>
    <row r="28" spans="1:5" ht="14.1" customHeight="1" x14ac:dyDescent="0.2">
      <c r="A28" s="47" t="s">
        <v>49</v>
      </c>
      <c r="B28" s="98">
        <f>$B$8-17</f>
        <v>2000</v>
      </c>
      <c r="C28" s="99">
        <v>3284</v>
      </c>
      <c r="D28" s="99">
        <v>1695</v>
      </c>
      <c r="E28" s="99">
        <v>1589</v>
      </c>
    </row>
    <row r="29" spans="1:5" ht="14.1" customHeight="1" x14ac:dyDescent="0.2">
      <c r="A29" s="47" t="s">
        <v>50</v>
      </c>
      <c r="B29" s="98">
        <f>$B$8-18</f>
        <v>1999</v>
      </c>
      <c r="C29" s="99">
        <v>3265</v>
      </c>
      <c r="D29" s="99">
        <v>1720</v>
      </c>
      <c r="E29" s="99">
        <v>1545</v>
      </c>
    </row>
    <row r="30" spans="1:5" ht="14.1" customHeight="1" x14ac:dyDescent="0.2">
      <c r="A30" s="46" t="s">
        <v>51</v>
      </c>
      <c r="B30" s="98">
        <f>$B$8-19</f>
        <v>1998</v>
      </c>
      <c r="C30" s="99">
        <v>3291</v>
      </c>
      <c r="D30" s="99">
        <v>1732</v>
      </c>
      <c r="E30" s="99">
        <v>1559</v>
      </c>
    </row>
    <row r="31" spans="1:5" ht="14.1" customHeight="1" x14ac:dyDescent="0.2">
      <c r="A31" s="55" t="s">
        <v>36</v>
      </c>
      <c r="B31" s="100"/>
      <c r="C31" s="99">
        <f>SUM(C26:C30)</f>
        <v>16084</v>
      </c>
      <c r="D31" s="99">
        <f>SUM(D26:D30)</f>
        <v>8333</v>
      </c>
      <c r="E31" s="99">
        <f>SUM(E26:E30)</f>
        <v>7751</v>
      </c>
    </row>
    <row r="32" spans="1:5" ht="14.1" customHeight="1" x14ac:dyDescent="0.2">
      <c r="A32" s="47" t="s">
        <v>52</v>
      </c>
      <c r="B32" s="98">
        <f>$B$8-20</f>
        <v>1997</v>
      </c>
      <c r="C32" s="99">
        <v>3348</v>
      </c>
      <c r="D32" s="99">
        <v>1831</v>
      </c>
      <c r="E32" s="99">
        <v>1517</v>
      </c>
    </row>
    <row r="33" spans="1:5" ht="14.1" customHeight="1" x14ac:dyDescent="0.2">
      <c r="A33" s="47" t="s">
        <v>53</v>
      </c>
      <c r="B33" s="98">
        <f>$B$8-21</f>
        <v>1996</v>
      </c>
      <c r="C33" s="99">
        <v>3251</v>
      </c>
      <c r="D33" s="99">
        <v>1736</v>
      </c>
      <c r="E33" s="99">
        <v>1515</v>
      </c>
    </row>
    <row r="34" spans="1:5" ht="14.1" customHeight="1" x14ac:dyDescent="0.2">
      <c r="A34" s="47" t="s">
        <v>54</v>
      </c>
      <c r="B34" s="98">
        <f>$B$8-22</f>
        <v>1995</v>
      </c>
      <c r="C34" s="99">
        <v>3099</v>
      </c>
      <c r="D34" s="99">
        <v>1647</v>
      </c>
      <c r="E34" s="99">
        <v>1452</v>
      </c>
    </row>
    <row r="35" spans="1:5" ht="14.1" customHeight="1" x14ac:dyDescent="0.2">
      <c r="A35" s="47" t="s">
        <v>55</v>
      </c>
      <c r="B35" s="98">
        <f>$B$8-23</f>
        <v>1994</v>
      </c>
      <c r="C35" s="99">
        <v>3106</v>
      </c>
      <c r="D35" s="99">
        <v>1649</v>
      </c>
      <c r="E35" s="99">
        <v>1457</v>
      </c>
    </row>
    <row r="36" spans="1:5" ht="14.1" customHeight="1" x14ac:dyDescent="0.2">
      <c r="A36" s="47" t="s">
        <v>56</v>
      </c>
      <c r="B36" s="98">
        <f>$B$8-24</f>
        <v>1993</v>
      </c>
      <c r="C36" s="99">
        <v>3054</v>
      </c>
      <c r="D36" s="99">
        <v>1647</v>
      </c>
      <c r="E36" s="99">
        <v>1407</v>
      </c>
    </row>
    <row r="37" spans="1:5" ht="14.1" customHeight="1" x14ac:dyDescent="0.2">
      <c r="A37" s="55" t="s">
        <v>36</v>
      </c>
      <c r="B37" s="100"/>
      <c r="C37" s="99">
        <f>SUM(C32:C36)</f>
        <v>15858</v>
      </c>
      <c r="D37" s="99">
        <f>SUM(D32:D36)</f>
        <v>8510</v>
      </c>
      <c r="E37" s="99">
        <f>SUM(E32:E36)</f>
        <v>7348</v>
      </c>
    </row>
    <row r="38" spans="1:5" ht="14.1" customHeight="1" x14ac:dyDescent="0.2">
      <c r="A38" s="47" t="s">
        <v>57</v>
      </c>
      <c r="B38" s="98">
        <f>$B$8-25</f>
        <v>1992</v>
      </c>
      <c r="C38" s="99">
        <v>3064</v>
      </c>
      <c r="D38" s="99">
        <v>1638</v>
      </c>
      <c r="E38" s="99">
        <v>1426</v>
      </c>
    </row>
    <row r="39" spans="1:5" ht="14.1" customHeight="1" x14ac:dyDescent="0.2">
      <c r="A39" s="47" t="s">
        <v>58</v>
      </c>
      <c r="B39" s="98">
        <f>$B$8-26</f>
        <v>1991</v>
      </c>
      <c r="C39" s="99">
        <v>3189</v>
      </c>
      <c r="D39" s="99">
        <v>1686</v>
      </c>
      <c r="E39" s="99">
        <v>1503</v>
      </c>
    </row>
    <row r="40" spans="1:5" ht="14.1" customHeight="1" x14ac:dyDescent="0.2">
      <c r="A40" s="47" t="s">
        <v>59</v>
      </c>
      <c r="B40" s="98">
        <f>$B$8-27</f>
        <v>1990</v>
      </c>
      <c r="C40" s="99">
        <v>3391</v>
      </c>
      <c r="D40" s="99">
        <v>1775</v>
      </c>
      <c r="E40" s="99">
        <v>1616</v>
      </c>
    </row>
    <row r="41" spans="1:5" ht="14.1" customHeight="1" x14ac:dyDescent="0.2">
      <c r="A41" s="47" t="s">
        <v>60</v>
      </c>
      <c r="B41" s="98">
        <f>$B$8-28</f>
        <v>1989</v>
      </c>
      <c r="C41" s="99">
        <v>3296</v>
      </c>
      <c r="D41" s="99">
        <v>1723</v>
      </c>
      <c r="E41" s="99">
        <v>1573</v>
      </c>
    </row>
    <row r="42" spans="1:5" ht="14.1" customHeight="1" x14ac:dyDescent="0.2">
      <c r="A42" s="47" t="s">
        <v>61</v>
      </c>
      <c r="B42" s="98">
        <f>$B$8-29</f>
        <v>1988</v>
      </c>
      <c r="C42" s="99">
        <v>3416</v>
      </c>
      <c r="D42" s="99">
        <v>1771</v>
      </c>
      <c r="E42" s="99">
        <v>1645</v>
      </c>
    </row>
    <row r="43" spans="1:5" ht="14.1" customHeight="1" x14ac:dyDescent="0.2">
      <c r="A43" s="55" t="s">
        <v>36</v>
      </c>
      <c r="B43" s="100"/>
      <c r="C43" s="99">
        <f>SUM(C38:C42)</f>
        <v>16356</v>
      </c>
      <c r="D43" s="99">
        <f>SUM(D38:D42)</f>
        <v>8593</v>
      </c>
      <c r="E43" s="99">
        <f>SUM(E38:E42)</f>
        <v>7763</v>
      </c>
    </row>
    <row r="44" spans="1:5" ht="14.1" customHeight="1" x14ac:dyDescent="0.2">
      <c r="A44" s="47" t="s">
        <v>62</v>
      </c>
      <c r="B44" s="98">
        <f>$B$8-30</f>
        <v>1987</v>
      </c>
      <c r="C44" s="99">
        <v>3406</v>
      </c>
      <c r="D44" s="99">
        <v>1790</v>
      </c>
      <c r="E44" s="99">
        <v>1616</v>
      </c>
    </row>
    <row r="45" spans="1:5" ht="14.1" customHeight="1" x14ac:dyDescent="0.2">
      <c r="A45" s="47" t="s">
        <v>63</v>
      </c>
      <c r="B45" s="98">
        <f>$B$8-31</f>
        <v>1986</v>
      </c>
      <c r="C45" s="99">
        <v>3446</v>
      </c>
      <c r="D45" s="99">
        <v>1753</v>
      </c>
      <c r="E45" s="99">
        <v>1693</v>
      </c>
    </row>
    <row r="46" spans="1:5" ht="14.1" customHeight="1" x14ac:dyDescent="0.2">
      <c r="A46" s="47" t="s">
        <v>64</v>
      </c>
      <c r="B46" s="98">
        <f>$B$8-32</f>
        <v>1985</v>
      </c>
      <c r="C46" s="99">
        <v>3367</v>
      </c>
      <c r="D46" s="99">
        <v>1681</v>
      </c>
      <c r="E46" s="99">
        <v>1686</v>
      </c>
    </row>
    <row r="47" spans="1:5" ht="14.1" customHeight="1" x14ac:dyDescent="0.2">
      <c r="A47" s="47" t="s">
        <v>65</v>
      </c>
      <c r="B47" s="98">
        <f>$B$8-33</f>
        <v>1984</v>
      </c>
      <c r="C47" s="99">
        <v>3455</v>
      </c>
      <c r="D47" s="99">
        <v>1700</v>
      </c>
      <c r="E47" s="99">
        <v>1755</v>
      </c>
    </row>
    <row r="48" spans="1:5" ht="14.1" customHeight="1" x14ac:dyDescent="0.2">
      <c r="A48" s="47" t="s">
        <v>66</v>
      </c>
      <c r="B48" s="98">
        <f>$B$8-34</f>
        <v>1983</v>
      </c>
      <c r="C48" s="99">
        <v>3540</v>
      </c>
      <c r="D48" s="99">
        <v>1741</v>
      </c>
      <c r="E48" s="99">
        <v>1799</v>
      </c>
    </row>
    <row r="49" spans="1:5" ht="14.1" customHeight="1" x14ac:dyDescent="0.2">
      <c r="A49" s="55" t="s">
        <v>36</v>
      </c>
      <c r="B49" s="100"/>
      <c r="C49" s="99">
        <f>SUM(C44:C48)</f>
        <v>17214</v>
      </c>
      <c r="D49" s="99">
        <f>SUM(D44:D48)</f>
        <v>8665</v>
      </c>
      <c r="E49" s="99">
        <f>SUM(E44:E48)</f>
        <v>8549</v>
      </c>
    </row>
    <row r="50" spans="1:5" ht="14.1" customHeight="1" x14ac:dyDescent="0.2">
      <c r="A50" s="47" t="s">
        <v>67</v>
      </c>
      <c r="B50" s="98">
        <f>$B$8-35</f>
        <v>1982</v>
      </c>
      <c r="C50" s="99">
        <v>3642</v>
      </c>
      <c r="D50" s="99">
        <v>1784</v>
      </c>
      <c r="E50" s="99">
        <v>1858</v>
      </c>
    </row>
    <row r="51" spans="1:5" ht="14.1" customHeight="1" x14ac:dyDescent="0.2">
      <c r="A51" s="47" t="s">
        <v>68</v>
      </c>
      <c r="B51" s="98">
        <f>$B$8-36</f>
        <v>1981</v>
      </c>
      <c r="C51" s="99">
        <v>3831</v>
      </c>
      <c r="D51" s="99">
        <v>1875</v>
      </c>
      <c r="E51" s="99">
        <v>1956</v>
      </c>
    </row>
    <row r="52" spans="1:5" ht="14.1" customHeight="1" x14ac:dyDescent="0.2">
      <c r="A52" s="47" t="s">
        <v>69</v>
      </c>
      <c r="B52" s="98">
        <f>$B$8-37</f>
        <v>1980</v>
      </c>
      <c r="C52" s="99">
        <v>3935</v>
      </c>
      <c r="D52" s="99">
        <v>1912</v>
      </c>
      <c r="E52" s="99">
        <v>2023</v>
      </c>
    </row>
    <row r="53" spans="1:5" ht="14.1" customHeight="1" x14ac:dyDescent="0.2">
      <c r="A53" s="47" t="s">
        <v>70</v>
      </c>
      <c r="B53" s="98">
        <f>$B$8-38</f>
        <v>1979</v>
      </c>
      <c r="C53" s="99">
        <v>3854</v>
      </c>
      <c r="D53" s="99">
        <v>1866</v>
      </c>
      <c r="E53" s="99">
        <v>1988</v>
      </c>
    </row>
    <row r="54" spans="1:5" ht="14.1" customHeight="1" x14ac:dyDescent="0.2">
      <c r="A54" s="46" t="s">
        <v>71</v>
      </c>
      <c r="B54" s="98">
        <f>$B$8-39</f>
        <v>1978</v>
      </c>
      <c r="C54" s="99">
        <v>3756</v>
      </c>
      <c r="D54" s="99">
        <v>1874</v>
      </c>
      <c r="E54" s="99">
        <v>1882</v>
      </c>
    </row>
    <row r="55" spans="1:5" ht="14.1" customHeight="1" x14ac:dyDescent="0.2">
      <c r="A55" s="54" t="s">
        <v>36</v>
      </c>
      <c r="B55" s="100"/>
      <c r="C55" s="99">
        <f>SUM(C50:C54)</f>
        <v>19018</v>
      </c>
      <c r="D55" s="99">
        <f>SUM(D50:D54)</f>
        <v>9311</v>
      </c>
      <c r="E55" s="99">
        <f>SUM(E50:E54)</f>
        <v>9707</v>
      </c>
    </row>
    <row r="56" spans="1:5" ht="14.1" customHeight="1" x14ac:dyDescent="0.2">
      <c r="A56" s="46" t="s">
        <v>72</v>
      </c>
      <c r="B56" s="98">
        <f>$B$8-40</f>
        <v>1977</v>
      </c>
      <c r="C56" s="99">
        <v>3831</v>
      </c>
      <c r="D56" s="99">
        <v>1876</v>
      </c>
      <c r="E56" s="99">
        <v>1955</v>
      </c>
    </row>
    <row r="57" spans="1:5" ht="14.1" customHeight="1" x14ac:dyDescent="0.2">
      <c r="A57" s="46" t="s">
        <v>73</v>
      </c>
      <c r="B57" s="98">
        <f>$B$8-41</f>
        <v>1976</v>
      </c>
      <c r="C57" s="99">
        <v>3857</v>
      </c>
      <c r="D57" s="99">
        <v>1876</v>
      </c>
      <c r="E57" s="99">
        <v>1981</v>
      </c>
    </row>
    <row r="58" spans="1:5" ht="14.1" customHeight="1" x14ac:dyDescent="0.2">
      <c r="A58" s="46" t="s">
        <v>74</v>
      </c>
      <c r="B58" s="98">
        <f>$B$8-42</f>
        <v>1975</v>
      </c>
      <c r="C58" s="99">
        <v>3655</v>
      </c>
      <c r="D58" s="99">
        <v>1796</v>
      </c>
      <c r="E58" s="99">
        <v>1859</v>
      </c>
    </row>
    <row r="59" spans="1:5" ht="14.1" customHeight="1" x14ac:dyDescent="0.2">
      <c r="A59" s="46" t="s">
        <v>75</v>
      </c>
      <c r="B59" s="98">
        <f>$B$8-43</f>
        <v>1974</v>
      </c>
      <c r="C59" s="99">
        <v>3767</v>
      </c>
      <c r="D59" s="99">
        <v>1860</v>
      </c>
      <c r="E59" s="99">
        <v>1907</v>
      </c>
    </row>
    <row r="60" spans="1:5" ht="14.1" customHeight="1" x14ac:dyDescent="0.2">
      <c r="A60" s="46" t="s">
        <v>76</v>
      </c>
      <c r="B60" s="98">
        <f>$B$8-44</f>
        <v>1973</v>
      </c>
      <c r="C60" s="99">
        <v>3833</v>
      </c>
      <c r="D60" s="99">
        <v>1897</v>
      </c>
      <c r="E60" s="99">
        <v>1936</v>
      </c>
    </row>
    <row r="61" spans="1:5" ht="14.1" customHeight="1" x14ac:dyDescent="0.2">
      <c r="A61" s="55" t="s">
        <v>36</v>
      </c>
      <c r="B61" s="100"/>
      <c r="C61" s="99">
        <f>SUM(C56:C60)</f>
        <v>18943</v>
      </c>
      <c r="D61" s="99">
        <f>SUM(D56:D60)</f>
        <v>9305</v>
      </c>
      <c r="E61" s="99">
        <f>SUM(E56:E60)</f>
        <v>9638</v>
      </c>
    </row>
    <row r="62" spans="1:5" ht="14.1" customHeight="1" x14ac:dyDescent="0.2">
      <c r="A62" s="47" t="s">
        <v>77</v>
      </c>
      <c r="B62" s="98">
        <f>$B$8-45</f>
        <v>1972</v>
      </c>
      <c r="C62" s="99">
        <v>4110</v>
      </c>
      <c r="D62" s="99">
        <v>1997</v>
      </c>
      <c r="E62" s="99">
        <v>2113</v>
      </c>
    </row>
    <row r="63" spans="1:5" ht="14.1" customHeight="1" x14ac:dyDescent="0.2">
      <c r="A63" s="47" t="s">
        <v>78</v>
      </c>
      <c r="B63" s="98">
        <f>$B$8-46</f>
        <v>1971</v>
      </c>
      <c r="C63" s="99">
        <v>4603</v>
      </c>
      <c r="D63" s="99">
        <v>2303</v>
      </c>
      <c r="E63" s="99">
        <v>2300</v>
      </c>
    </row>
    <row r="64" spans="1:5" ht="14.1" customHeight="1" x14ac:dyDescent="0.2">
      <c r="A64" s="47" t="s">
        <v>79</v>
      </c>
      <c r="B64" s="98">
        <f>$B$8-47</f>
        <v>1970</v>
      </c>
      <c r="C64" s="99">
        <v>4848</v>
      </c>
      <c r="D64" s="99">
        <v>2455</v>
      </c>
      <c r="E64" s="99">
        <v>2393</v>
      </c>
    </row>
    <row r="65" spans="1:5" ht="14.1" customHeight="1" x14ac:dyDescent="0.2">
      <c r="A65" s="47" t="s">
        <v>80</v>
      </c>
      <c r="B65" s="98">
        <f>$B$8-48</f>
        <v>1969</v>
      </c>
      <c r="C65" s="99">
        <v>5176</v>
      </c>
      <c r="D65" s="99">
        <v>2620</v>
      </c>
      <c r="E65" s="99">
        <v>2556</v>
      </c>
    </row>
    <row r="66" spans="1:5" ht="14.1" customHeight="1" x14ac:dyDescent="0.2">
      <c r="A66" s="47" t="s">
        <v>81</v>
      </c>
      <c r="B66" s="98">
        <f>$B$8-49</f>
        <v>1968</v>
      </c>
      <c r="C66" s="99">
        <v>5597</v>
      </c>
      <c r="D66" s="99">
        <v>2815</v>
      </c>
      <c r="E66" s="99">
        <v>2782</v>
      </c>
    </row>
    <row r="67" spans="1:5" ht="14.1" customHeight="1" x14ac:dyDescent="0.2">
      <c r="A67" s="55" t="s">
        <v>36</v>
      </c>
      <c r="B67" s="100"/>
      <c r="C67" s="99">
        <f>SUM(C62:C66)</f>
        <v>24334</v>
      </c>
      <c r="D67" s="99">
        <f>SUM(D62:D66)</f>
        <v>12190</v>
      </c>
      <c r="E67" s="99">
        <f>SUM(E62:E66)</f>
        <v>12144</v>
      </c>
    </row>
    <row r="68" spans="1:5" ht="14.1" customHeight="1" x14ac:dyDescent="0.2">
      <c r="A68" s="47" t="s">
        <v>82</v>
      </c>
      <c r="B68" s="98">
        <f>$B$8-50</f>
        <v>1967</v>
      </c>
      <c r="C68" s="99">
        <v>5950</v>
      </c>
      <c r="D68" s="99">
        <v>2940</v>
      </c>
      <c r="E68" s="99">
        <v>3010</v>
      </c>
    </row>
    <row r="69" spans="1:5" ht="14.1" customHeight="1" x14ac:dyDescent="0.2">
      <c r="A69" s="47" t="s">
        <v>83</v>
      </c>
      <c r="B69" s="98">
        <f>$B$8-51</f>
        <v>1966</v>
      </c>
      <c r="C69" s="99">
        <v>5943</v>
      </c>
      <c r="D69" s="99">
        <v>2906</v>
      </c>
      <c r="E69" s="99">
        <v>3037</v>
      </c>
    </row>
    <row r="70" spans="1:5" ht="14.1" customHeight="1" x14ac:dyDescent="0.2">
      <c r="A70" s="47" t="s">
        <v>84</v>
      </c>
      <c r="B70" s="98">
        <f>$B$8-52</f>
        <v>1965</v>
      </c>
      <c r="C70" s="99">
        <v>5752</v>
      </c>
      <c r="D70" s="99">
        <v>2861</v>
      </c>
      <c r="E70" s="99">
        <v>2891</v>
      </c>
    </row>
    <row r="71" spans="1:5" ht="14.1" customHeight="1" x14ac:dyDescent="0.2">
      <c r="A71" s="47" t="s">
        <v>85</v>
      </c>
      <c r="B71" s="98">
        <f>$B$8-53</f>
        <v>1964</v>
      </c>
      <c r="C71" s="99">
        <v>5665</v>
      </c>
      <c r="D71" s="99">
        <v>2801</v>
      </c>
      <c r="E71" s="99">
        <v>2864</v>
      </c>
    </row>
    <row r="72" spans="1:5" ht="14.1" customHeight="1" x14ac:dyDescent="0.2">
      <c r="A72" s="47" t="s">
        <v>86</v>
      </c>
      <c r="B72" s="98">
        <f>$B$8-54</f>
        <v>1963</v>
      </c>
      <c r="C72" s="99">
        <v>5545</v>
      </c>
      <c r="D72" s="99">
        <v>2781</v>
      </c>
      <c r="E72" s="99">
        <v>2764</v>
      </c>
    </row>
    <row r="73" spans="1:5" ht="14.1" customHeight="1" x14ac:dyDescent="0.2">
      <c r="A73" s="55" t="s">
        <v>36</v>
      </c>
      <c r="B73" s="100"/>
      <c r="C73" s="99">
        <f>SUM(C68:C72)</f>
        <v>28855</v>
      </c>
      <c r="D73" s="99">
        <f>SUM(D68:D72)</f>
        <v>14289</v>
      </c>
      <c r="E73" s="99">
        <f>SUM(E68:E72)</f>
        <v>14566</v>
      </c>
    </row>
    <row r="74" spans="1:5" ht="14.1" customHeight="1" x14ac:dyDescent="0.2">
      <c r="A74" s="47" t="s">
        <v>87</v>
      </c>
      <c r="B74" s="98">
        <f>$B$8-55</f>
        <v>1962</v>
      </c>
      <c r="C74" s="99">
        <v>5391</v>
      </c>
      <c r="D74" s="99">
        <v>2683</v>
      </c>
      <c r="E74" s="99">
        <v>2708</v>
      </c>
    </row>
    <row r="75" spans="1:5" ht="14.1" customHeight="1" x14ac:dyDescent="0.2">
      <c r="A75" s="47" t="s">
        <v>88</v>
      </c>
      <c r="B75" s="98">
        <f>$B$8-56</f>
        <v>1961</v>
      </c>
      <c r="C75" s="99">
        <v>5097</v>
      </c>
      <c r="D75" s="99">
        <v>2562</v>
      </c>
      <c r="E75" s="99">
        <v>2535</v>
      </c>
    </row>
    <row r="76" spans="1:5" ht="13.15" customHeight="1" x14ac:dyDescent="0.2">
      <c r="A76" s="47" t="s">
        <v>89</v>
      </c>
      <c r="B76" s="98">
        <f>$B$8-57</f>
        <v>1960</v>
      </c>
      <c r="C76" s="99">
        <v>4843</v>
      </c>
      <c r="D76" s="99">
        <v>2386</v>
      </c>
      <c r="E76" s="99">
        <v>2457</v>
      </c>
    </row>
    <row r="77" spans="1:5" ht="14.1" customHeight="1" x14ac:dyDescent="0.2">
      <c r="A77" s="46" t="s">
        <v>90</v>
      </c>
      <c r="B77" s="98">
        <f>$B$8-58</f>
        <v>1959</v>
      </c>
      <c r="C77" s="99">
        <v>4644</v>
      </c>
      <c r="D77" s="99">
        <v>2349</v>
      </c>
      <c r="E77" s="99">
        <v>2295</v>
      </c>
    </row>
    <row r="78" spans="1:5" x14ac:dyDescent="0.2">
      <c r="A78" s="47" t="s">
        <v>91</v>
      </c>
      <c r="B78" s="98">
        <f>$B$8-59</f>
        <v>1958</v>
      </c>
      <c r="C78" s="99">
        <v>4394</v>
      </c>
      <c r="D78" s="99">
        <v>2207</v>
      </c>
      <c r="E78" s="99">
        <v>2187</v>
      </c>
    </row>
    <row r="79" spans="1:5" x14ac:dyDescent="0.2">
      <c r="A79" s="55" t="s">
        <v>36</v>
      </c>
      <c r="B79" s="100"/>
      <c r="C79" s="99">
        <f>SUM(C74:C78)</f>
        <v>24369</v>
      </c>
      <c r="D79" s="99">
        <f>SUM(D74:D78)</f>
        <v>12187</v>
      </c>
      <c r="E79" s="99">
        <f>SUM(E74:E78)</f>
        <v>12182</v>
      </c>
    </row>
    <row r="80" spans="1:5" x14ac:dyDescent="0.2">
      <c r="A80" s="47" t="s">
        <v>92</v>
      </c>
      <c r="B80" s="98">
        <f>$B$8-60</f>
        <v>1957</v>
      </c>
      <c r="C80" s="99">
        <v>4225</v>
      </c>
      <c r="D80" s="99">
        <v>2055</v>
      </c>
      <c r="E80" s="99">
        <v>2170</v>
      </c>
    </row>
    <row r="81" spans="1:5" x14ac:dyDescent="0.2">
      <c r="A81" s="47" t="s">
        <v>93</v>
      </c>
      <c r="B81" s="98">
        <f>$B$8-61</f>
        <v>1956</v>
      </c>
      <c r="C81" s="99">
        <v>3894</v>
      </c>
      <c r="D81" s="99">
        <v>1923</v>
      </c>
      <c r="E81" s="99">
        <v>1971</v>
      </c>
    </row>
    <row r="82" spans="1:5" x14ac:dyDescent="0.2">
      <c r="A82" s="47" t="s">
        <v>94</v>
      </c>
      <c r="B82" s="98">
        <f>$B$8-62</f>
        <v>1955</v>
      </c>
      <c r="C82" s="99">
        <v>3672</v>
      </c>
      <c r="D82" s="99">
        <v>1769</v>
      </c>
      <c r="E82" s="99">
        <v>1903</v>
      </c>
    </row>
    <row r="83" spans="1:5" x14ac:dyDescent="0.2">
      <c r="A83" s="47" t="s">
        <v>95</v>
      </c>
      <c r="B83" s="98">
        <f>$B$8-63</f>
        <v>1954</v>
      </c>
      <c r="C83" s="99">
        <v>3632</v>
      </c>
      <c r="D83" s="99">
        <v>1764</v>
      </c>
      <c r="E83" s="99">
        <v>1868</v>
      </c>
    </row>
    <row r="84" spans="1:5" x14ac:dyDescent="0.2">
      <c r="A84" s="47" t="s">
        <v>96</v>
      </c>
      <c r="B84" s="98">
        <f>$B$8-64</f>
        <v>1953</v>
      </c>
      <c r="C84" s="99">
        <v>3468</v>
      </c>
      <c r="D84" s="99">
        <v>1667</v>
      </c>
      <c r="E84" s="99">
        <v>1801</v>
      </c>
    </row>
    <row r="85" spans="1:5" x14ac:dyDescent="0.2">
      <c r="A85" s="55" t="s">
        <v>36</v>
      </c>
      <c r="B85" s="100"/>
      <c r="C85" s="99">
        <f>SUM(C80:C84)</f>
        <v>18891</v>
      </c>
      <c r="D85" s="99">
        <f>SUM(D80:D84)</f>
        <v>9178</v>
      </c>
      <c r="E85" s="99">
        <f>SUM(E80:E84)</f>
        <v>9713</v>
      </c>
    </row>
    <row r="86" spans="1:5" x14ac:dyDescent="0.2">
      <c r="A86" s="47" t="s">
        <v>97</v>
      </c>
      <c r="B86" s="98">
        <f>$B$8-65</f>
        <v>1952</v>
      </c>
      <c r="C86" s="99">
        <v>3354</v>
      </c>
      <c r="D86" s="99">
        <v>1602</v>
      </c>
      <c r="E86" s="99">
        <v>1752</v>
      </c>
    </row>
    <row r="87" spans="1:5" x14ac:dyDescent="0.2">
      <c r="A87" s="47" t="s">
        <v>98</v>
      </c>
      <c r="B87" s="98">
        <f>$B$8-66</f>
        <v>1951</v>
      </c>
      <c r="C87" s="99">
        <v>3413</v>
      </c>
      <c r="D87" s="99">
        <v>1647</v>
      </c>
      <c r="E87" s="99">
        <v>1766</v>
      </c>
    </row>
    <row r="88" spans="1:5" x14ac:dyDescent="0.2">
      <c r="A88" s="47" t="s">
        <v>99</v>
      </c>
      <c r="B88" s="98">
        <f>$B$8-67</f>
        <v>1950</v>
      </c>
      <c r="C88" s="99">
        <v>3459</v>
      </c>
      <c r="D88" s="99">
        <v>1599</v>
      </c>
      <c r="E88" s="99">
        <v>1860</v>
      </c>
    </row>
    <row r="89" spans="1:5" x14ac:dyDescent="0.2">
      <c r="A89" s="47" t="s">
        <v>100</v>
      </c>
      <c r="B89" s="98">
        <f>$B$8-68</f>
        <v>1949</v>
      </c>
      <c r="C89" s="99">
        <v>3413</v>
      </c>
      <c r="D89" s="99">
        <v>1612</v>
      </c>
      <c r="E89" s="99">
        <v>1801</v>
      </c>
    </row>
    <row r="90" spans="1:5" x14ac:dyDescent="0.2">
      <c r="A90" s="47" t="s">
        <v>101</v>
      </c>
      <c r="B90" s="98">
        <f>$B$8-69</f>
        <v>1948</v>
      </c>
      <c r="C90" s="99">
        <v>3359</v>
      </c>
      <c r="D90" s="99">
        <v>1523</v>
      </c>
      <c r="E90" s="99">
        <v>1836</v>
      </c>
    </row>
    <row r="91" spans="1:5" x14ac:dyDescent="0.2">
      <c r="A91" s="55" t="s">
        <v>36</v>
      </c>
      <c r="B91" s="100"/>
      <c r="C91" s="99">
        <f>SUM(C86:C90)</f>
        <v>16998</v>
      </c>
      <c r="D91" s="99">
        <f>SUM(D86:D90)</f>
        <v>7983</v>
      </c>
      <c r="E91" s="99">
        <f>SUM(E86:E90)</f>
        <v>9015</v>
      </c>
    </row>
    <row r="92" spans="1:5" x14ac:dyDescent="0.2">
      <c r="A92" s="47" t="s">
        <v>102</v>
      </c>
      <c r="B92" s="98">
        <f>$B$8-70</f>
        <v>1947</v>
      </c>
      <c r="C92" s="99">
        <v>3218</v>
      </c>
      <c r="D92" s="99">
        <v>1500</v>
      </c>
      <c r="E92" s="99">
        <v>1718</v>
      </c>
    </row>
    <row r="93" spans="1:5" x14ac:dyDescent="0.2">
      <c r="A93" s="47" t="s">
        <v>103</v>
      </c>
      <c r="B93" s="98">
        <f>$B$8-71</f>
        <v>1946</v>
      </c>
      <c r="C93" s="99">
        <v>2946</v>
      </c>
      <c r="D93" s="99">
        <v>1373</v>
      </c>
      <c r="E93" s="99">
        <v>1573</v>
      </c>
    </row>
    <row r="94" spans="1:5" x14ac:dyDescent="0.2">
      <c r="A94" s="47" t="s">
        <v>104</v>
      </c>
      <c r="B94" s="98">
        <f>$B$8-72</f>
        <v>1945</v>
      </c>
      <c r="C94" s="99">
        <v>2523</v>
      </c>
      <c r="D94" s="99">
        <v>1154</v>
      </c>
      <c r="E94" s="99">
        <v>1369</v>
      </c>
    </row>
    <row r="95" spans="1:5" x14ac:dyDescent="0.2">
      <c r="A95" s="47" t="s">
        <v>105</v>
      </c>
      <c r="B95" s="98">
        <f>$B$8-73</f>
        <v>1944</v>
      </c>
      <c r="C95" s="99">
        <v>3290</v>
      </c>
      <c r="D95" s="99">
        <v>1507</v>
      </c>
      <c r="E95" s="99">
        <v>1783</v>
      </c>
    </row>
    <row r="96" spans="1:5" x14ac:dyDescent="0.2">
      <c r="A96" s="47" t="s">
        <v>106</v>
      </c>
      <c r="B96" s="98">
        <f>$B$8-74</f>
        <v>1943</v>
      </c>
      <c r="C96" s="99">
        <v>3354</v>
      </c>
      <c r="D96" s="99">
        <v>1533</v>
      </c>
      <c r="E96" s="99">
        <v>1821</v>
      </c>
    </row>
    <row r="97" spans="1:5" x14ac:dyDescent="0.2">
      <c r="A97" s="55" t="s">
        <v>36</v>
      </c>
      <c r="B97" s="100"/>
      <c r="C97" s="99">
        <f>SUM(C92:C96)</f>
        <v>15331</v>
      </c>
      <c r="D97" s="99">
        <f>SUM(D92:D96)</f>
        <v>7067</v>
      </c>
      <c r="E97" s="99">
        <f>SUM(E92:E96)</f>
        <v>8264</v>
      </c>
    </row>
    <row r="98" spans="1:5" x14ac:dyDescent="0.2">
      <c r="A98" s="47" t="s">
        <v>107</v>
      </c>
      <c r="B98" s="98">
        <f>$B$8-75</f>
        <v>1942</v>
      </c>
      <c r="C98" s="99">
        <v>3145</v>
      </c>
      <c r="D98" s="99">
        <v>1445</v>
      </c>
      <c r="E98" s="99">
        <v>1700</v>
      </c>
    </row>
    <row r="99" spans="1:5" x14ac:dyDescent="0.2">
      <c r="A99" s="47" t="s">
        <v>108</v>
      </c>
      <c r="B99" s="98">
        <f>$B$8-76</f>
        <v>1941</v>
      </c>
      <c r="C99" s="99">
        <v>3646</v>
      </c>
      <c r="D99" s="99">
        <v>1658</v>
      </c>
      <c r="E99" s="99">
        <v>1988</v>
      </c>
    </row>
    <row r="100" spans="1:5" x14ac:dyDescent="0.2">
      <c r="A100" s="47" t="s">
        <v>109</v>
      </c>
      <c r="B100" s="98">
        <f>$B$8-77</f>
        <v>1940</v>
      </c>
      <c r="C100" s="99">
        <v>3635</v>
      </c>
      <c r="D100" s="99">
        <v>1658</v>
      </c>
      <c r="E100" s="99">
        <v>1977</v>
      </c>
    </row>
    <row r="101" spans="1:5" x14ac:dyDescent="0.2">
      <c r="A101" s="47" t="s">
        <v>110</v>
      </c>
      <c r="B101" s="98">
        <f>$B$8-78</f>
        <v>1939</v>
      </c>
      <c r="C101" s="99">
        <v>3687</v>
      </c>
      <c r="D101" s="99">
        <v>1634</v>
      </c>
      <c r="E101" s="99">
        <v>2053</v>
      </c>
    </row>
    <row r="102" spans="1:5" x14ac:dyDescent="0.2">
      <c r="A102" s="48" t="s">
        <v>111</v>
      </c>
      <c r="B102" s="98">
        <f>$B$8-79</f>
        <v>1938</v>
      </c>
      <c r="C102" s="99">
        <v>3277</v>
      </c>
      <c r="D102" s="99">
        <v>1434</v>
      </c>
      <c r="E102" s="99">
        <v>1843</v>
      </c>
    </row>
    <row r="103" spans="1:5" x14ac:dyDescent="0.2">
      <c r="A103" s="56" t="s">
        <v>36</v>
      </c>
      <c r="B103" s="101"/>
      <c r="C103" s="99">
        <f>SUM(C98:C102)</f>
        <v>17390</v>
      </c>
      <c r="D103" s="99">
        <f>SUM(D98:D102)</f>
        <v>7829</v>
      </c>
      <c r="E103" s="99">
        <f>SUM(E98:E102)</f>
        <v>9561</v>
      </c>
    </row>
    <row r="104" spans="1:5" x14ac:dyDescent="0.2">
      <c r="A104" s="48" t="s">
        <v>112</v>
      </c>
      <c r="B104" s="98">
        <f>$B$8-80</f>
        <v>1937</v>
      </c>
      <c r="C104" s="99">
        <v>2875</v>
      </c>
      <c r="D104" s="99">
        <v>1283</v>
      </c>
      <c r="E104" s="99">
        <v>1592</v>
      </c>
    </row>
    <row r="105" spans="1:5" x14ac:dyDescent="0.2">
      <c r="A105" s="48" t="s">
        <v>123</v>
      </c>
      <c r="B105" s="98">
        <f>$B$8-81</f>
        <v>1936</v>
      </c>
      <c r="C105" s="99">
        <v>2691</v>
      </c>
      <c r="D105" s="99">
        <v>1177</v>
      </c>
      <c r="E105" s="99">
        <v>1514</v>
      </c>
    </row>
    <row r="106" spans="1:5" s="25" customFormat="1" x14ac:dyDescent="0.2">
      <c r="A106" s="48" t="s">
        <v>121</v>
      </c>
      <c r="B106" s="98">
        <f>$B$8-82</f>
        <v>1935</v>
      </c>
      <c r="C106" s="99">
        <v>2440</v>
      </c>
      <c r="D106" s="99">
        <v>1027</v>
      </c>
      <c r="E106" s="99">
        <v>1413</v>
      </c>
    </row>
    <row r="107" spans="1:5" x14ac:dyDescent="0.2">
      <c r="A107" s="48" t="s">
        <v>124</v>
      </c>
      <c r="B107" s="98">
        <f>$B$8-83</f>
        <v>1934</v>
      </c>
      <c r="C107" s="99">
        <v>2006</v>
      </c>
      <c r="D107" s="99">
        <v>860</v>
      </c>
      <c r="E107" s="99">
        <v>1146</v>
      </c>
    </row>
    <row r="108" spans="1:5" x14ac:dyDescent="0.2">
      <c r="A108" s="48" t="s">
        <v>122</v>
      </c>
      <c r="B108" s="98">
        <f>$B$8-84</f>
        <v>1933</v>
      </c>
      <c r="C108" s="99">
        <v>1425</v>
      </c>
      <c r="D108" s="99">
        <v>560</v>
      </c>
      <c r="E108" s="99">
        <v>865</v>
      </c>
    </row>
    <row r="109" spans="1:5" x14ac:dyDescent="0.2">
      <c r="A109" s="56" t="s">
        <v>36</v>
      </c>
      <c r="B109" s="101"/>
      <c r="C109" s="99">
        <f>SUM(C104:C108)</f>
        <v>11437</v>
      </c>
      <c r="D109" s="99">
        <f>SUM(D104:D108)</f>
        <v>4907</v>
      </c>
      <c r="E109" s="99">
        <f>SUM(E104:E108)</f>
        <v>6530</v>
      </c>
    </row>
    <row r="110" spans="1:5" x14ac:dyDescent="0.2">
      <c r="A110" s="48" t="s">
        <v>113</v>
      </c>
      <c r="B110" s="98">
        <f>$B$8-85</f>
        <v>1932</v>
      </c>
      <c r="C110" s="99">
        <v>1293</v>
      </c>
      <c r="D110" s="99">
        <v>519</v>
      </c>
      <c r="E110" s="99">
        <v>774</v>
      </c>
    </row>
    <row r="111" spans="1:5" x14ac:dyDescent="0.2">
      <c r="A111" s="48" t="s">
        <v>114</v>
      </c>
      <c r="B111" s="98">
        <f>$B$8-86</f>
        <v>1931</v>
      </c>
      <c r="C111" s="99">
        <v>1178</v>
      </c>
      <c r="D111" s="99">
        <v>445</v>
      </c>
      <c r="E111" s="99">
        <v>733</v>
      </c>
    </row>
    <row r="112" spans="1:5" x14ac:dyDescent="0.2">
      <c r="A112" s="48" t="s">
        <v>115</v>
      </c>
      <c r="B112" s="98">
        <f>$B$8-87</f>
        <v>1930</v>
      </c>
      <c r="C112" s="99">
        <v>1086</v>
      </c>
      <c r="D112" s="99">
        <v>399</v>
      </c>
      <c r="E112" s="99">
        <v>687</v>
      </c>
    </row>
    <row r="113" spans="1:5" x14ac:dyDescent="0.2">
      <c r="A113" s="48" t="s">
        <v>116</v>
      </c>
      <c r="B113" s="98">
        <f>$B$8-88</f>
        <v>1929</v>
      </c>
      <c r="C113" s="99">
        <v>964</v>
      </c>
      <c r="D113" s="99">
        <v>320</v>
      </c>
      <c r="E113" s="99">
        <v>644</v>
      </c>
    </row>
    <row r="114" spans="1:5" x14ac:dyDescent="0.2">
      <c r="A114" s="48" t="s">
        <v>117</v>
      </c>
      <c r="B114" s="98">
        <f>$B$8-89</f>
        <v>1928</v>
      </c>
      <c r="C114" s="99">
        <v>786</v>
      </c>
      <c r="D114" s="99">
        <v>282</v>
      </c>
      <c r="E114" s="99">
        <v>504</v>
      </c>
    </row>
    <row r="115" spans="1:5" x14ac:dyDescent="0.2">
      <c r="A115" s="56" t="s">
        <v>36</v>
      </c>
      <c r="B115" s="102"/>
      <c r="C115" s="99">
        <f>SUM(C110:C114)</f>
        <v>5307</v>
      </c>
      <c r="D115" s="99">
        <f>SUM(D110:D114)</f>
        <v>1965</v>
      </c>
      <c r="E115" s="99">
        <f>SUM(E110:E114)</f>
        <v>3342</v>
      </c>
    </row>
    <row r="116" spans="1:5" x14ac:dyDescent="0.2">
      <c r="A116" s="48" t="s">
        <v>118</v>
      </c>
      <c r="B116" s="98">
        <f>$B$8-90</f>
        <v>1927</v>
      </c>
      <c r="C116" s="99">
        <v>2605</v>
      </c>
      <c r="D116" s="99">
        <v>676</v>
      </c>
      <c r="E116" s="99">
        <v>1929</v>
      </c>
    </row>
    <row r="117" spans="1:5" x14ac:dyDescent="0.2">
      <c r="A117" s="49"/>
      <c r="B117" s="53" t="s">
        <v>119</v>
      </c>
      <c r="C117" s="23"/>
      <c r="D117" s="23"/>
      <c r="E117" s="23"/>
    </row>
    <row r="118" spans="1:5" x14ac:dyDescent="0.2">
      <c r="A118" s="50" t="s">
        <v>120</v>
      </c>
      <c r="B118" s="103"/>
      <c r="C118" s="104">
        <v>312662</v>
      </c>
      <c r="D118" s="104">
        <v>153401</v>
      </c>
      <c r="E118" s="104">
        <v>159261</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4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17 SH</oddFooter>
  </headerFooter>
  <rowBreaks count="2" manualBreakCount="2">
    <brk id="49" max="16383" man="1"/>
    <brk id="7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topLeftCell="A88"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86" t="s">
        <v>162</v>
      </c>
      <c r="B1" s="86"/>
      <c r="C1" s="87"/>
      <c r="D1" s="87"/>
      <c r="E1" s="87"/>
    </row>
    <row r="2" spans="1:8" s="10" customFormat="1" ht="14.1" customHeight="1" x14ac:dyDescent="0.2">
      <c r="A2" s="90" t="s">
        <v>164</v>
      </c>
      <c r="B2" s="90"/>
      <c r="C2" s="90"/>
      <c r="D2" s="90"/>
      <c r="E2" s="90"/>
    </row>
    <row r="3" spans="1:8" s="10" customFormat="1" ht="14.1" customHeight="1" x14ac:dyDescent="0.2">
      <c r="A3" s="86" t="s">
        <v>134</v>
      </c>
      <c r="B3" s="86"/>
      <c r="C3" s="86"/>
      <c r="D3" s="86"/>
      <c r="E3" s="86"/>
    </row>
    <row r="4" spans="1:8" s="10" customFormat="1" ht="14.1" customHeight="1" x14ac:dyDescent="0.2">
      <c r="A4" s="28"/>
      <c r="B4" s="28"/>
      <c r="C4" s="28"/>
      <c r="D4" s="28"/>
      <c r="E4" s="28"/>
    </row>
    <row r="5" spans="1:8" ht="28.35" customHeight="1" x14ac:dyDescent="0.2">
      <c r="A5" s="91" t="s">
        <v>161</v>
      </c>
      <c r="B5" s="93" t="s">
        <v>163</v>
      </c>
      <c r="C5" s="88" t="s">
        <v>30</v>
      </c>
      <c r="D5" s="88" t="s">
        <v>22</v>
      </c>
      <c r="E5" s="89" t="s">
        <v>23</v>
      </c>
    </row>
    <row r="6" spans="1:8" ht="28.35" customHeight="1" x14ac:dyDescent="0.2">
      <c r="A6" s="92"/>
      <c r="B6" s="94"/>
      <c r="C6" s="19" t="s">
        <v>158</v>
      </c>
      <c r="D6" s="19" t="s">
        <v>159</v>
      </c>
      <c r="E6" s="20" t="s">
        <v>160</v>
      </c>
    </row>
    <row r="7" spans="1:8" ht="14.1" customHeight="1" x14ac:dyDescent="0.2">
      <c r="A7" s="45"/>
      <c r="B7" s="51"/>
      <c r="C7" s="21"/>
      <c r="D7" s="21"/>
      <c r="E7" s="21"/>
    </row>
    <row r="8" spans="1:8" ht="14.1" customHeight="1" x14ac:dyDescent="0.2">
      <c r="A8" s="46" t="s">
        <v>31</v>
      </c>
      <c r="B8" s="98">
        <v>2017</v>
      </c>
      <c r="C8" s="99">
        <v>982</v>
      </c>
      <c r="D8" s="99">
        <v>502</v>
      </c>
      <c r="E8" s="99">
        <v>480</v>
      </c>
    </row>
    <row r="9" spans="1:8" ht="14.1" customHeight="1" x14ac:dyDescent="0.2">
      <c r="A9" s="46" t="s">
        <v>32</v>
      </c>
      <c r="B9" s="98">
        <f>$B$8-1</f>
        <v>2016</v>
      </c>
      <c r="C9" s="99">
        <v>1016</v>
      </c>
      <c r="D9" s="99">
        <v>525</v>
      </c>
      <c r="E9" s="99">
        <v>491</v>
      </c>
    </row>
    <row r="10" spans="1:8" ht="14.1" customHeight="1" x14ac:dyDescent="0.2">
      <c r="A10" s="46" t="s">
        <v>33</v>
      </c>
      <c r="B10" s="98">
        <f>$B$8-2</f>
        <v>2015</v>
      </c>
      <c r="C10" s="99">
        <v>1056</v>
      </c>
      <c r="D10" s="99">
        <v>562</v>
      </c>
      <c r="E10" s="99">
        <v>494</v>
      </c>
    </row>
    <row r="11" spans="1:8" ht="14.1" customHeight="1" x14ac:dyDescent="0.2">
      <c r="A11" s="46" t="s">
        <v>34</v>
      </c>
      <c r="B11" s="98">
        <f>$B$8-3</f>
        <v>2014</v>
      </c>
      <c r="C11" s="99">
        <v>1043</v>
      </c>
      <c r="D11" s="99">
        <v>525</v>
      </c>
      <c r="E11" s="99">
        <v>518</v>
      </c>
      <c r="H11" s="24"/>
    </row>
    <row r="12" spans="1:8" ht="14.1" customHeight="1" x14ac:dyDescent="0.2">
      <c r="A12" s="46" t="s">
        <v>35</v>
      </c>
      <c r="B12" s="98">
        <f>$B$8-4</f>
        <v>2013</v>
      </c>
      <c r="C12" s="99">
        <v>1011</v>
      </c>
      <c r="D12" s="99">
        <v>504</v>
      </c>
      <c r="E12" s="99">
        <v>507</v>
      </c>
    </row>
    <row r="13" spans="1:8" ht="14.1" customHeight="1" x14ac:dyDescent="0.2">
      <c r="A13" s="54" t="s">
        <v>36</v>
      </c>
      <c r="B13" s="98"/>
      <c r="C13" s="99">
        <f>SUM(C8:C12)</f>
        <v>5108</v>
      </c>
      <c r="D13" s="99">
        <f>SUM(D8:D12)</f>
        <v>2618</v>
      </c>
      <c r="E13" s="99">
        <f>SUM(E8:E12)</f>
        <v>2490</v>
      </c>
    </row>
    <row r="14" spans="1:8" ht="14.1" customHeight="1" x14ac:dyDescent="0.2">
      <c r="A14" s="47" t="s">
        <v>37</v>
      </c>
      <c r="B14" s="98">
        <f>$B$8-5</f>
        <v>2012</v>
      </c>
      <c r="C14" s="99">
        <v>1069</v>
      </c>
      <c r="D14" s="99">
        <v>525</v>
      </c>
      <c r="E14" s="99">
        <v>544</v>
      </c>
    </row>
    <row r="15" spans="1:8" ht="14.1" customHeight="1" x14ac:dyDescent="0.2">
      <c r="A15" s="47" t="s">
        <v>38</v>
      </c>
      <c r="B15" s="98">
        <f>$B$8-6</f>
        <v>2011</v>
      </c>
      <c r="C15" s="99">
        <v>1019</v>
      </c>
      <c r="D15" s="99">
        <v>502</v>
      </c>
      <c r="E15" s="99">
        <v>517</v>
      </c>
    </row>
    <row r="16" spans="1:8" ht="14.1" customHeight="1" x14ac:dyDescent="0.2">
      <c r="A16" s="47" t="s">
        <v>39</v>
      </c>
      <c r="B16" s="98">
        <f>$B$8-7</f>
        <v>2010</v>
      </c>
      <c r="C16" s="99">
        <v>1106</v>
      </c>
      <c r="D16" s="99">
        <v>539</v>
      </c>
      <c r="E16" s="99">
        <v>567</v>
      </c>
    </row>
    <row r="17" spans="1:5" ht="14.1" customHeight="1" x14ac:dyDescent="0.2">
      <c r="A17" s="47" t="s">
        <v>40</v>
      </c>
      <c r="B17" s="98">
        <f>$B$8-8</f>
        <v>2009</v>
      </c>
      <c r="C17" s="99">
        <v>1089</v>
      </c>
      <c r="D17" s="99">
        <v>574</v>
      </c>
      <c r="E17" s="99">
        <v>515</v>
      </c>
    </row>
    <row r="18" spans="1:5" ht="14.1" customHeight="1" x14ac:dyDescent="0.2">
      <c r="A18" s="47" t="s">
        <v>41</v>
      </c>
      <c r="B18" s="98">
        <f>$B$8-9</f>
        <v>2008</v>
      </c>
      <c r="C18" s="99">
        <v>1148</v>
      </c>
      <c r="D18" s="99">
        <v>571</v>
      </c>
      <c r="E18" s="99">
        <v>577</v>
      </c>
    </row>
    <row r="19" spans="1:5" ht="14.1" customHeight="1" x14ac:dyDescent="0.2">
      <c r="A19" s="55" t="s">
        <v>36</v>
      </c>
      <c r="B19" s="100"/>
      <c r="C19" s="99">
        <f>SUM(C14:C18)</f>
        <v>5431</v>
      </c>
      <c r="D19" s="99">
        <f>SUM(D14:D18)</f>
        <v>2711</v>
      </c>
      <c r="E19" s="99">
        <f>SUM(E14:E18)</f>
        <v>2720</v>
      </c>
    </row>
    <row r="20" spans="1:5" ht="14.1" customHeight="1" x14ac:dyDescent="0.2">
      <c r="A20" s="47" t="s">
        <v>42</v>
      </c>
      <c r="B20" s="98">
        <f>$B$8-10</f>
        <v>2007</v>
      </c>
      <c r="C20" s="99">
        <v>1192</v>
      </c>
      <c r="D20" s="99">
        <v>617</v>
      </c>
      <c r="E20" s="99">
        <v>575</v>
      </c>
    </row>
    <row r="21" spans="1:5" ht="14.1" customHeight="1" x14ac:dyDescent="0.2">
      <c r="A21" s="47" t="s">
        <v>43</v>
      </c>
      <c r="B21" s="98">
        <f>$B$8-11</f>
        <v>2006</v>
      </c>
      <c r="C21" s="99">
        <v>1181</v>
      </c>
      <c r="D21" s="99">
        <v>621</v>
      </c>
      <c r="E21" s="99">
        <v>560</v>
      </c>
    </row>
    <row r="22" spans="1:5" ht="14.1" customHeight="1" x14ac:dyDescent="0.2">
      <c r="A22" s="47" t="s">
        <v>44</v>
      </c>
      <c r="B22" s="98">
        <f>$B$8-12</f>
        <v>2005</v>
      </c>
      <c r="C22" s="99">
        <v>1152</v>
      </c>
      <c r="D22" s="99">
        <v>562</v>
      </c>
      <c r="E22" s="99">
        <v>590</v>
      </c>
    </row>
    <row r="23" spans="1:5" ht="14.1" customHeight="1" x14ac:dyDescent="0.2">
      <c r="A23" s="47" t="s">
        <v>45</v>
      </c>
      <c r="B23" s="98">
        <f>$B$8-13</f>
        <v>2004</v>
      </c>
      <c r="C23" s="99">
        <v>1246</v>
      </c>
      <c r="D23" s="99">
        <v>620</v>
      </c>
      <c r="E23" s="99">
        <v>626</v>
      </c>
    </row>
    <row r="24" spans="1:5" ht="14.1" customHeight="1" x14ac:dyDescent="0.2">
      <c r="A24" s="47" t="s">
        <v>46</v>
      </c>
      <c r="B24" s="98">
        <f>$B$8-14</f>
        <v>2003</v>
      </c>
      <c r="C24" s="99">
        <v>1211</v>
      </c>
      <c r="D24" s="99">
        <v>657</v>
      </c>
      <c r="E24" s="99">
        <v>554</v>
      </c>
    </row>
    <row r="25" spans="1:5" ht="14.1" customHeight="1" x14ac:dyDescent="0.2">
      <c r="A25" s="55" t="s">
        <v>36</v>
      </c>
      <c r="B25" s="100"/>
      <c r="C25" s="99">
        <f>SUM(C20:C24)</f>
        <v>5982</v>
      </c>
      <c r="D25" s="99">
        <f>SUM(D20:D24)</f>
        <v>3077</v>
      </c>
      <c r="E25" s="99">
        <f>SUM(E20:E24)</f>
        <v>2905</v>
      </c>
    </row>
    <row r="26" spans="1:5" ht="14.1" customHeight="1" x14ac:dyDescent="0.2">
      <c r="A26" s="47" t="s">
        <v>47</v>
      </c>
      <c r="B26" s="98">
        <f>$B$8-15</f>
        <v>2002</v>
      </c>
      <c r="C26" s="99">
        <v>1321</v>
      </c>
      <c r="D26" s="99">
        <v>705</v>
      </c>
      <c r="E26" s="99">
        <v>616</v>
      </c>
    </row>
    <row r="27" spans="1:5" ht="14.1" customHeight="1" x14ac:dyDescent="0.2">
      <c r="A27" s="47" t="s">
        <v>48</v>
      </c>
      <c r="B27" s="98">
        <f>$B$8-16</f>
        <v>2001</v>
      </c>
      <c r="C27" s="99">
        <v>1358</v>
      </c>
      <c r="D27" s="99">
        <v>716</v>
      </c>
      <c r="E27" s="99">
        <v>642</v>
      </c>
    </row>
    <row r="28" spans="1:5" ht="14.1" customHeight="1" x14ac:dyDescent="0.2">
      <c r="A28" s="47" t="s">
        <v>49</v>
      </c>
      <c r="B28" s="98">
        <f>$B$8-17</f>
        <v>2000</v>
      </c>
      <c r="C28" s="99">
        <v>1415</v>
      </c>
      <c r="D28" s="99">
        <v>720</v>
      </c>
      <c r="E28" s="99">
        <v>695</v>
      </c>
    </row>
    <row r="29" spans="1:5" ht="14.1" customHeight="1" x14ac:dyDescent="0.2">
      <c r="A29" s="47" t="s">
        <v>50</v>
      </c>
      <c r="B29" s="98">
        <f>$B$8-18</f>
        <v>1999</v>
      </c>
      <c r="C29" s="99">
        <v>1452</v>
      </c>
      <c r="D29" s="99">
        <v>747</v>
      </c>
      <c r="E29" s="99">
        <v>705</v>
      </c>
    </row>
    <row r="30" spans="1:5" ht="14.1" customHeight="1" x14ac:dyDescent="0.2">
      <c r="A30" s="46" t="s">
        <v>51</v>
      </c>
      <c r="B30" s="98">
        <f>$B$8-19</f>
        <v>1998</v>
      </c>
      <c r="C30" s="99">
        <v>1395</v>
      </c>
      <c r="D30" s="99">
        <v>765</v>
      </c>
      <c r="E30" s="99">
        <v>630</v>
      </c>
    </row>
    <row r="31" spans="1:5" ht="14.1" customHeight="1" x14ac:dyDescent="0.2">
      <c r="A31" s="55" t="s">
        <v>36</v>
      </c>
      <c r="B31" s="100"/>
      <c r="C31" s="99">
        <f>SUM(C26:C30)</f>
        <v>6941</v>
      </c>
      <c r="D31" s="99">
        <f>SUM(D26:D30)</f>
        <v>3653</v>
      </c>
      <c r="E31" s="99">
        <f>SUM(E26:E30)</f>
        <v>3288</v>
      </c>
    </row>
    <row r="32" spans="1:5" ht="14.1" customHeight="1" x14ac:dyDescent="0.2">
      <c r="A32" s="47" t="s">
        <v>52</v>
      </c>
      <c r="B32" s="98">
        <f>$B$8-20</f>
        <v>1997</v>
      </c>
      <c r="C32" s="99">
        <v>1266</v>
      </c>
      <c r="D32" s="99">
        <v>701</v>
      </c>
      <c r="E32" s="99">
        <v>565</v>
      </c>
    </row>
    <row r="33" spans="1:5" ht="14.1" customHeight="1" x14ac:dyDescent="0.2">
      <c r="A33" s="47" t="s">
        <v>53</v>
      </c>
      <c r="B33" s="98">
        <f>$B$8-21</f>
        <v>1996</v>
      </c>
      <c r="C33" s="99">
        <v>1216</v>
      </c>
      <c r="D33" s="99">
        <v>662</v>
      </c>
      <c r="E33" s="99">
        <v>554</v>
      </c>
    </row>
    <row r="34" spans="1:5" ht="14.1" customHeight="1" x14ac:dyDescent="0.2">
      <c r="A34" s="47" t="s">
        <v>54</v>
      </c>
      <c r="B34" s="98">
        <f>$B$8-22</f>
        <v>1995</v>
      </c>
      <c r="C34" s="99">
        <v>1098</v>
      </c>
      <c r="D34" s="99">
        <v>594</v>
      </c>
      <c r="E34" s="99">
        <v>504</v>
      </c>
    </row>
    <row r="35" spans="1:5" ht="14.1" customHeight="1" x14ac:dyDescent="0.2">
      <c r="A35" s="47" t="s">
        <v>55</v>
      </c>
      <c r="B35" s="98">
        <f>$B$8-23</f>
        <v>1994</v>
      </c>
      <c r="C35" s="99">
        <v>1024</v>
      </c>
      <c r="D35" s="99">
        <v>549</v>
      </c>
      <c r="E35" s="99">
        <v>475</v>
      </c>
    </row>
    <row r="36" spans="1:5" ht="14.1" customHeight="1" x14ac:dyDescent="0.2">
      <c r="A36" s="47" t="s">
        <v>56</v>
      </c>
      <c r="B36" s="98">
        <f>$B$8-24</f>
        <v>1993</v>
      </c>
      <c r="C36" s="99">
        <v>1013</v>
      </c>
      <c r="D36" s="99">
        <v>537</v>
      </c>
      <c r="E36" s="99">
        <v>476</v>
      </c>
    </row>
    <row r="37" spans="1:5" ht="14.1" customHeight="1" x14ac:dyDescent="0.2">
      <c r="A37" s="55" t="s">
        <v>36</v>
      </c>
      <c r="B37" s="100"/>
      <c r="C37" s="99">
        <f>SUM(C32:C36)</f>
        <v>5617</v>
      </c>
      <c r="D37" s="99">
        <f>SUM(D32:D36)</f>
        <v>3043</v>
      </c>
      <c r="E37" s="99">
        <f>SUM(E32:E36)</f>
        <v>2574</v>
      </c>
    </row>
    <row r="38" spans="1:5" ht="14.1" customHeight="1" x14ac:dyDescent="0.2">
      <c r="A38" s="47" t="s">
        <v>57</v>
      </c>
      <c r="B38" s="98">
        <f>$B$8-25</f>
        <v>1992</v>
      </c>
      <c r="C38" s="99">
        <v>1063</v>
      </c>
      <c r="D38" s="99">
        <v>562</v>
      </c>
      <c r="E38" s="99">
        <v>501</v>
      </c>
    </row>
    <row r="39" spans="1:5" ht="14.1" customHeight="1" x14ac:dyDescent="0.2">
      <c r="A39" s="47" t="s">
        <v>58</v>
      </c>
      <c r="B39" s="98">
        <f>$B$8-26</f>
        <v>1991</v>
      </c>
      <c r="C39" s="99">
        <v>1080</v>
      </c>
      <c r="D39" s="99">
        <v>571</v>
      </c>
      <c r="E39" s="99">
        <v>509</v>
      </c>
    </row>
    <row r="40" spans="1:5" ht="14.1" customHeight="1" x14ac:dyDescent="0.2">
      <c r="A40" s="47" t="s">
        <v>59</v>
      </c>
      <c r="B40" s="98">
        <f>$B$8-27</f>
        <v>1990</v>
      </c>
      <c r="C40" s="99">
        <v>1146</v>
      </c>
      <c r="D40" s="99">
        <v>592</v>
      </c>
      <c r="E40" s="99">
        <v>554</v>
      </c>
    </row>
    <row r="41" spans="1:5" ht="14.1" customHeight="1" x14ac:dyDescent="0.2">
      <c r="A41" s="47" t="s">
        <v>60</v>
      </c>
      <c r="B41" s="98">
        <f>$B$8-28</f>
        <v>1989</v>
      </c>
      <c r="C41" s="99">
        <v>1133</v>
      </c>
      <c r="D41" s="99">
        <v>559</v>
      </c>
      <c r="E41" s="99">
        <v>574</v>
      </c>
    </row>
    <row r="42" spans="1:5" ht="14.1" customHeight="1" x14ac:dyDescent="0.2">
      <c r="A42" s="47" t="s">
        <v>61</v>
      </c>
      <c r="B42" s="98">
        <f>$B$8-29</f>
        <v>1988</v>
      </c>
      <c r="C42" s="99">
        <v>1158</v>
      </c>
      <c r="D42" s="99">
        <v>635</v>
      </c>
      <c r="E42" s="99">
        <v>523</v>
      </c>
    </row>
    <row r="43" spans="1:5" ht="14.1" customHeight="1" x14ac:dyDescent="0.2">
      <c r="A43" s="55" t="s">
        <v>36</v>
      </c>
      <c r="B43" s="100"/>
      <c r="C43" s="99">
        <f>SUM(C38:C42)</f>
        <v>5580</v>
      </c>
      <c r="D43" s="99">
        <f>SUM(D38:D42)</f>
        <v>2919</v>
      </c>
      <c r="E43" s="99">
        <f>SUM(E38:E42)</f>
        <v>2661</v>
      </c>
    </row>
    <row r="44" spans="1:5" ht="14.1" customHeight="1" x14ac:dyDescent="0.2">
      <c r="A44" s="47" t="s">
        <v>62</v>
      </c>
      <c r="B44" s="98">
        <f>$B$8-30</f>
        <v>1987</v>
      </c>
      <c r="C44" s="99">
        <v>1164</v>
      </c>
      <c r="D44" s="99">
        <v>597</v>
      </c>
      <c r="E44" s="99">
        <v>567</v>
      </c>
    </row>
    <row r="45" spans="1:5" ht="14.1" customHeight="1" x14ac:dyDescent="0.2">
      <c r="A45" s="47" t="s">
        <v>63</v>
      </c>
      <c r="B45" s="98">
        <f>$B$8-31</f>
        <v>1986</v>
      </c>
      <c r="C45" s="99">
        <v>1140</v>
      </c>
      <c r="D45" s="99">
        <v>529</v>
      </c>
      <c r="E45" s="99">
        <v>611</v>
      </c>
    </row>
    <row r="46" spans="1:5" ht="14.1" customHeight="1" x14ac:dyDescent="0.2">
      <c r="A46" s="47" t="s">
        <v>64</v>
      </c>
      <c r="B46" s="98">
        <f>$B$8-32</f>
        <v>1985</v>
      </c>
      <c r="C46" s="99">
        <v>1147</v>
      </c>
      <c r="D46" s="99">
        <v>538</v>
      </c>
      <c r="E46" s="99">
        <v>609</v>
      </c>
    </row>
    <row r="47" spans="1:5" ht="14.1" customHeight="1" x14ac:dyDescent="0.2">
      <c r="A47" s="47" t="s">
        <v>65</v>
      </c>
      <c r="B47" s="98">
        <f>$B$8-33</f>
        <v>1984</v>
      </c>
      <c r="C47" s="99">
        <v>1201</v>
      </c>
      <c r="D47" s="99">
        <v>600</v>
      </c>
      <c r="E47" s="99">
        <v>601</v>
      </c>
    </row>
    <row r="48" spans="1:5" ht="14.1" customHeight="1" x14ac:dyDescent="0.2">
      <c r="A48" s="47" t="s">
        <v>66</v>
      </c>
      <c r="B48" s="98">
        <f>$B$8-34</f>
        <v>1983</v>
      </c>
      <c r="C48" s="99">
        <v>1179</v>
      </c>
      <c r="D48" s="99">
        <v>548</v>
      </c>
      <c r="E48" s="99">
        <v>631</v>
      </c>
    </row>
    <row r="49" spans="1:5" ht="14.1" customHeight="1" x14ac:dyDescent="0.2">
      <c r="A49" s="55" t="s">
        <v>36</v>
      </c>
      <c r="B49" s="100"/>
      <c r="C49" s="99">
        <f>SUM(C44:C48)</f>
        <v>5831</v>
      </c>
      <c r="D49" s="99">
        <f>SUM(D44:D48)</f>
        <v>2812</v>
      </c>
      <c r="E49" s="99">
        <f>SUM(E44:E48)</f>
        <v>3019</v>
      </c>
    </row>
    <row r="50" spans="1:5" ht="14.1" customHeight="1" x14ac:dyDescent="0.2">
      <c r="A50" s="47" t="s">
        <v>67</v>
      </c>
      <c r="B50" s="98">
        <f>$B$8-35</f>
        <v>1982</v>
      </c>
      <c r="C50" s="99">
        <v>1257</v>
      </c>
      <c r="D50" s="99">
        <v>599</v>
      </c>
      <c r="E50" s="99">
        <v>658</v>
      </c>
    </row>
    <row r="51" spans="1:5" ht="14.1" customHeight="1" x14ac:dyDescent="0.2">
      <c r="A51" s="47" t="s">
        <v>68</v>
      </c>
      <c r="B51" s="98">
        <f>$B$8-36</f>
        <v>1981</v>
      </c>
      <c r="C51" s="99">
        <v>1279</v>
      </c>
      <c r="D51" s="99">
        <v>605</v>
      </c>
      <c r="E51" s="99">
        <v>674</v>
      </c>
    </row>
    <row r="52" spans="1:5" ht="14.1" customHeight="1" x14ac:dyDescent="0.2">
      <c r="A52" s="47" t="s">
        <v>69</v>
      </c>
      <c r="B52" s="98">
        <f>$B$8-37</f>
        <v>1980</v>
      </c>
      <c r="C52" s="99">
        <v>1415</v>
      </c>
      <c r="D52" s="99">
        <v>691</v>
      </c>
      <c r="E52" s="99">
        <v>724</v>
      </c>
    </row>
    <row r="53" spans="1:5" ht="14.1" customHeight="1" x14ac:dyDescent="0.2">
      <c r="A53" s="47" t="s">
        <v>70</v>
      </c>
      <c r="B53" s="98">
        <f>$B$8-38</f>
        <v>1979</v>
      </c>
      <c r="C53" s="99">
        <v>1335</v>
      </c>
      <c r="D53" s="99">
        <v>643</v>
      </c>
      <c r="E53" s="99">
        <v>692</v>
      </c>
    </row>
    <row r="54" spans="1:5" ht="14.1" customHeight="1" x14ac:dyDescent="0.2">
      <c r="A54" s="46" t="s">
        <v>71</v>
      </c>
      <c r="B54" s="98">
        <f>$B$8-39</f>
        <v>1978</v>
      </c>
      <c r="C54" s="99">
        <v>1368</v>
      </c>
      <c r="D54" s="99">
        <v>676</v>
      </c>
      <c r="E54" s="99">
        <v>692</v>
      </c>
    </row>
    <row r="55" spans="1:5" ht="14.1" customHeight="1" x14ac:dyDescent="0.2">
      <c r="A55" s="54" t="s">
        <v>36</v>
      </c>
      <c r="B55" s="100"/>
      <c r="C55" s="99">
        <f>SUM(C50:C54)</f>
        <v>6654</v>
      </c>
      <c r="D55" s="99">
        <f>SUM(D50:D54)</f>
        <v>3214</v>
      </c>
      <c r="E55" s="99">
        <f>SUM(E50:E54)</f>
        <v>3440</v>
      </c>
    </row>
    <row r="56" spans="1:5" ht="14.1" customHeight="1" x14ac:dyDescent="0.2">
      <c r="A56" s="46" t="s">
        <v>72</v>
      </c>
      <c r="B56" s="98">
        <f>$B$8-40</f>
        <v>1977</v>
      </c>
      <c r="C56" s="99">
        <v>1370</v>
      </c>
      <c r="D56" s="99">
        <v>690</v>
      </c>
      <c r="E56" s="99">
        <v>680</v>
      </c>
    </row>
    <row r="57" spans="1:5" ht="14.1" customHeight="1" x14ac:dyDescent="0.2">
      <c r="A57" s="46" t="s">
        <v>73</v>
      </c>
      <c r="B57" s="98">
        <f>$B$8-41</f>
        <v>1976</v>
      </c>
      <c r="C57" s="99">
        <v>1339</v>
      </c>
      <c r="D57" s="99">
        <v>642</v>
      </c>
      <c r="E57" s="99">
        <v>697</v>
      </c>
    </row>
    <row r="58" spans="1:5" ht="14.1" customHeight="1" x14ac:dyDescent="0.2">
      <c r="A58" s="46" t="s">
        <v>74</v>
      </c>
      <c r="B58" s="98">
        <f>$B$8-42</f>
        <v>1975</v>
      </c>
      <c r="C58" s="99">
        <v>1320</v>
      </c>
      <c r="D58" s="99">
        <v>629</v>
      </c>
      <c r="E58" s="99">
        <v>691</v>
      </c>
    </row>
    <row r="59" spans="1:5" ht="14.1" customHeight="1" x14ac:dyDescent="0.2">
      <c r="A59" s="46" t="s">
        <v>75</v>
      </c>
      <c r="B59" s="98">
        <f>$B$8-43</f>
        <v>1974</v>
      </c>
      <c r="C59" s="99">
        <v>1430</v>
      </c>
      <c r="D59" s="99">
        <v>661</v>
      </c>
      <c r="E59" s="99">
        <v>769</v>
      </c>
    </row>
    <row r="60" spans="1:5" ht="14.1" customHeight="1" x14ac:dyDescent="0.2">
      <c r="A60" s="46" t="s">
        <v>76</v>
      </c>
      <c r="B60" s="98">
        <f>$B$8-44</f>
        <v>1973</v>
      </c>
      <c r="C60" s="99">
        <v>1449</v>
      </c>
      <c r="D60" s="99">
        <v>709</v>
      </c>
      <c r="E60" s="99">
        <v>740</v>
      </c>
    </row>
    <row r="61" spans="1:5" ht="14.1" customHeight="1" x14ac:dyDescent="0.2">
      <c r="A61" s="55" t="s">
        <v>36</v>
      </c>
      <c r="B61" s="100"/>
      <c r="C61" s="99">
        <f>SUM(C56:C60)</f>
        <v>6908</v>
      </c>
      <c r="D61" s="99">
        <f>SUM(D56:D60)</f>
        <v>3331</v>
      </c>
      <c r="E61" s="99">
        <f>SUM(E56:E60)</f>
        <v>3577</v>
      </c>
    </row>
    <row r="62" spans="1:5" ht="14.1" customHeight="1" x14ac:dyDescent="0.2">
      <c r="A62" s="47" t="s">
        <v>77</v>
      </c>
      <c r="B62" s="98">
        <f>$B$8-45</f>
        <v>1972</v>
      </c>
      <c r="C62" s="99">
        <v>1705</v>
      </c>
      <c r="D62" s="99">
        <v>810</v>
      </c>
      <c r="E62" s="99">
        <v>895</v>
      </c>
    </row>
    <row r="63" spans="1:5" ht="14.1" customHeight="1" x14ac:dyDescent="0.2">
      <c r="A63" s="47" t="s">
        <v>78</v>
      </c>
      <c r="B63" s="98">
        <f>$B$8-46</f>
        <v>1971</v>
      </c>
      <c r="C63" s="99">
        <v>1857</v>
      </c>
      <c r="D63" s="99">
        <v>906</v>
      </c>
      <c r="E63" s="99">
        <v>951</v>
      </c>
    </row>
    <row r="64" spans="1:5" ht="14.1" customHeight="1" x14ac:dyDescent="0.2">
      <c r="A64" s="47" t="s">
        <v>79</v>
      </c>
      <c r="B64" s="98">
        <f>$B$8-47</f>
        <v>1970</v>
      </c>
      <c r="C64" s="99">
        <v>1862</v>
      </c>
      <c r="D64" s="99">
        <v>886</v>
      </c>
      <c r="E64" s="99">
        <v>976</v>
      </c>
    </row>
    <row r="65" spans="1:5" ht="14.1" customHeight="1" x14ac:dyDescent="0.2">
      <c r="A65" s="47" t="s">
        <v>80</v>
      </c>
      <c r="B65" s="98">
        <f>$B$8-48</f>
        <v>1969</v>
      </c>
      <c r="C65" s="99">
        <v>2193</v>
      </c>
      <c r="D65" s="99">
        <v>1046</v>
      </c>
      <c r="E65" s="99">
        <v>1147</v>
      </c>
    </row>
    <row r="66" spans="1:5" ht="14.1" customHeight="1" x14ac:dyDescent="0.2">
      <c r="A66" s="47" t="s">
        <v>81</v>
      </c>
      <c r="B66" s="98">
        <f>$B$8-49</f>
        <v>1968</v>
      </c>
      <c r="C66" s="99">
        <v>2317</v>
      </c>
      <c r="D66" s="99">
        <v>1179</v>
      </c>
      <c r="E66" s="99">
        <v>1138</v>
      </c>
    </row>
    <row r="67" spans="1:5" ht="14.1" customHeight="1" x14ac:dyDescent="0.2">
      <c r="A67" s="55" t="s">
        <v>36</v>
      </c>
      <c r="B67" s="100"/>
      <c r="C67" s="99">
        <f>SUM(C62:C66)</f>
        <v>9934</v>
      </c>
      <c r="D67" s="99">
        <f>SUM(D62:D66)</f>
        <v>4827</v>
      </c>
      <c r="E67" s="99">
        <f>SUM(E62:E66)</f>
        <v>5107</v>
      </c>
    </row>
    <row r="68" spans="1:5" ht="14.1" customHeight="1" x14ac:dyDescent="0.2">
      <c r="A68" s="47" t="s">
        <v>82</v>
      </c>
      <c r="B68" s="98">
        <f>$B$8-50</f>
        <v>1967</v>
      </c>
      <c r="C68" s="99">
        <v>2475</v>
      </c>
      <c r="D68" s="99">
        <v>1202</v>
      </c>
      <c r="E68" s="99">
        <v>1273</v>
      </c>
    </row>
    <row r="69" spans="1:5" ht="14.1" customHeight="1" x14ac:dyDescent="0.2">
      <c r="A69" s="47" t="s">
        <v>83</v>
      </c>
      <c r="B69" s="98">
        <f>$B$8-51</f>
        <v>1966</v>
      </c>
      <c r="C69" s="99">
        <v>2410</v>
      </c>
      <c r="D69" s="99">
        <v>1178</v>
      </c>
      <c r="E69" s="99">
        <v>1232</v>
      </c>
    </row>
    <row r="70" spans="1:5" ht="14.1" customHeight="1" x14ac:dyDescent="0.2">
      <c r="A70" s="47" t="s">
        <v>84</v>
      </c>
      <c r="B70" s="98">
        <f>$B$8-52</f>
        <v>1965</v>
      </c>
      <c r="C70" s="99">
        <v>2378</v>
      </c>
      <c r="D70" s="99">
        <v>1198</v>
      </c>
      <c r="E70" s="99">
        <v>1180</v>
      </c>
    </row>
    <row r="71" spans="1:5" ht="14.1" customHeight="1" x14ac:dyDescent="0.2">
      <c r="A71" s="47" t="s">
        <v>85</v>
      </c>
      <c r="B71" s="98">
        <f>$B$8-53</f>
        <v>1964</v>
      </c>
      <c r="C71" s="99">
        <v>2466</v>
      </c>
      <c r="D71" s="99">
        <v>1233</v>
      </c>
      <c r="E71" s="99">
        <v>1233</v>
      </c>
    </row>
    <row r="72" spans="1:5" ht="14.1" customHeight="1" x14ac:dyDescent="0.2">
      <c r="A72" s="47" t="s">
        <v>86</v>
      </c>
      <c r="B72" s="98">
        <f>$B$8-54</f>
        <v>1963</v>
      </c>
      <c r="C72" s="99">
        <v>2359</v>
      </c>
      <c r="D72" s="99">
        <v>1166</v>
      </c>
      <c r="E72" s="99">
        <v>1193</v>
      </c>
    </row>
    <row r="73" spans="1:5" ht="14.1" customHeight="1" x14ac:dyDescent="0.2">
      <c r="A73" s="55" t="s">
        <v>36</v>
      </c>
      <c r="B73" s="100"/>
      <c r="C73" s="99">
        <f>SUM(C68:C72)</f>
        <v>12088</v>
      </c>
      <c r="D73" s="99">
        <f>SUM(D68:D72)</f>
        <v>5977</v>
      </c>
      <c r="E73" s="99">
        <f>SUM(E68:E72)</f>
        <v>6111</v>
      </c>
    </row>
    <row r="74" spans="1:5" ht="14.1" customHeight="1" x14ac:dyDescent="0.2">
      <c r="A74" s="47" t="s">
        <v>87</v>
      </c>
      <c r="B74" s="98">
        <f>$B$8-55</f>
        <v>1962</v>
      </c>
      <c r="C74" s="99">
        <v>2361</v>
      </c>
      <c r="D74" s="99">
        <v>1132</v>
      </c>
      <c r="E74" s="99">
        <v>1229</v>
      </c>
    </row>
    <row r="75" spans="1:5" ht="14.1" customHeight="1" x14ac:dyDescent="0.2">
      <c r="A75" s="47" t="s">
        <v>88</v>
      </c>
      <c r="B75" s="98">
        <f>$B$8-56</f>
        <v>1961</v>
      </c>
      <c r="C75" s="99">
        <v>2274</v>
      </c>
      <c r="D75" s="99">
        <v>1092</v>
      </c>
      <c r="E75" s="99">
        <v>1182</v>
      </c>
    </row>
    <row r="76" spans="1:5" ht="13.15" customHeight="1" x14ac:dyDescent="0.2">
      <c r="A76" s="47" t="s">
        <v>89</v>
      </c>
      <c r="B76" s="98">
        <f>$B$8-57</f>
        <v>1960</v>
      </c>
      <c r="C76" s="99">
        <v>2068</v>
      </c>
      <c r="D76" s="99">
        <v>1029</v>
      </c>
      <c r="E76" s="99">
        <v>1039</v>
      </c>
    </row>
    <row r="77" spans="1:5" ht="14.1" customHeight="1" x14ac:dyDescent="0.2">
      <c r="A77" s="46" t="s">
        <v>90</v>
      </c>
      <c r="B77" s="98">
        <f>$B$8-58</f>
        <v>1959</v>
      </c>
      <c r="C77" s="99">
        <v>2079</v>
      </c>
      <c r="D77" s="99">
        <v>1045</v>
      </c>
      <c r="E77" s="99">
        <v>1034</v>
      </c>
    </row>
    <row r="78" spans="1:5" x14ac:dyDescent="0.2">
      <c r="A78" s="47" t="s">
        <v>91</v>
      </c>
      <c r="B78" s="98">
        <f>$B$8-59</f>
        <v>1958</v>
      </c>
      <c r="C78" s="99">
        <v>1849</v>
      </c>
      <c r="D78" s="99">
        <v>896</v>
      </c>
      <c r="E78" s="99">
        <v>953</v>
      </c>
    </row>
    <row r="79" spans="1:5" x14ac:dyDescent="0.2">
      <c r="A79" s="55" t="s">
        <v>36</v>
      </c>
      <c r="B79" s="100"/>
      <c r="C79" s="99">
        <f>SUM(C74:C78)</f>
        <v>10631</v>
      </c>
      <c r="D79" s="99">
        <f>SUM(D74:D78)</f>
        <v>5194</v>
      </c>
      <c r="E79" s="99">
        <f>SUM(E74:E78)</f>
        <v>5437</v>
      </c>
    </row>
    <row r="80" spans="1:5" x14ac:dyDescent="0.2">
      <c r="A80" s="47" t="s">
        <v>92</v>
      </c>
      <c r="B80" s="98">
        <f>$B$8-60</f>
        <v>1957</v>
      </c>
      <c r="C80" s="99">
        <v>1863</v>
      </c>
      <c r="D80" s="99">
        <v>905</v>
      </c>
      <c r="E80" s="99">
        <v>958</v>
      </c>
    </row>
    <row r="81" spans="1:5" x14ac:dyDescent="0.2">
      <c r="A81" s="47" t="s">
        <v>93</v>
      </c>
      <c r="B81" s="98">
        <f>$B$8-61</f>
        <v>1956</v>
      </c>
      <c r="C81" s="99">
        <v>1794</v>
      </c>
      <c r="D81" s="99">
        <v>827</v>
      </c>
      <c r="E81" s="99">
        <v>967</v>
      </c>
    </row>
    <row r="82" spans="1:5" x14ac:dyDescent="0.2">
      <c r="A82" s="47" t="s">
        <v>94</v>
      </c>
      <c r="B82" s="98">
        <f>$B$8-62</f>
        <v>1955</v>
      </c>
      <c r="C82" s="99">
        <v>1822</v>
      </c>
      <c r="D82" s="99">
        <v>906</v>
      </c>
      <c r="E82" s="99">
        <v>916</v>
      </c>
    </row>
    <row r="83" spans="1:5" x14ac:dyDescent="0.2">
      <c r="A83" s="47" t="s">
        <v>95</v>
      </c>
      <c r="B83" s="98">
        <f>$B$8-63</f>
        <v>1954</v>
      </c>
      <c r="C83" s="99">
        <v>1661</v>
      </c>
      <c r="D83" s="99">
        <v>820</v>
      </c>
      <c r="E83" s="99">
        <v>841</v>
      </c>
    </row>
    <row r="84" spans="1:5" x14ac:dyDescent="0.2">
      <c r="A84" s="47" t="s">
        <v>96</v>
      </c>
      <c r="B84" s="98">
        <f>$B$8-64</f>
        <v>1953</v>
      </c>
      <c r="C84" s="99">
        <v>1705</v>
      </c>
      <c r="D84" s="99">
        <v>818</v>
      </c>
      <c r="E84" s="99">
        <v>887</v>
      </c>
    </row>
    <row r="85" spans="1:5" x14ac:dyDescent="0.2">
      <c r="A85" s="55" t="s">
        <v>36</v>
      </c>
      <c r="B85" s="100"/>
      <c r="C85" s="99">
        <f>SUM(C80:C84)</f>
        <v>8845</v>
      </c>
      <c r="D85" s="99">
        <f>SUM(D80:D84)</f>
        <v>4276</v>
      </c>
      <c r="E85" s="99">
        <f>SUM(E80:E84)</f>
        <v>4569</v>
      </c>
    </row>
    <row r="86" spans="1:5" x14ac:dyDescent="0.2">
      <c r="A86" s="47" t="s">
        <v>97</v>
      </c>
      <c r="B86" s="98">
        <f>$B$8-65</f>
        <v>1952</v>
      </c>
      <c r="C86" s="99">
        <v>1687</v>
      </c>
      <c r="D86" s="99">
        <v>805</v>
      </c>
      <c r="E86" s="99">
        <v>882</v>
      </c>
    </row>
    <row r="87" spans="1:5" x14ac:dyDescent="0.2">
      <c r="A87" s="47" t="s">
        <v>98</v>
      </c>
      <c r="B87" s="98">
        <f>$B$8-66</f>
        <v>1951</v>
      </c>
      <c r="C87" s="99">
        <v>1705</v>
      </c>
      <c r="D87" s="99">
        <v>805</v>
      </c>
      <c r="E87" s="99">
        <v>900</v>
      </c>
    </row>
    <row r="88" spans="1:5" x14ac:dyDescent="0.2">
      <c r="A88" s="47" t="s">
        <v>99</v>
      </c>
      <c r="B88" s="98">
        <f>$B$8-67</f>
        <v>1950</v>
      </c>
      <c r="C88" s="99">
        <v>1643</v>
      </c>
      <c r="D88" s="99">
        <v>766</v>
      </c>
      <c r="E88" s="99">
        <v>877</v>
      </c>
    </row>
    <row r="89" spans="1:5" x14ac:dyDescent="0.2">
      <c r="A89" s="47" t="s">
        <v>100</v>
      </c>
      <c r="B89" s="98">
        <f>$B$8-68</f>
        <v>1949</v>
      </c>
      <c r="C89" s="99">
        <v>1740</v>
      </c>
      <c r="D89" s="99">
        <v>865</v>
      </c>
      <c r="E89" s="99">
        <v>875</v>
      </c>
    </row>
    <row r="90" spans="1:5" x14ac:dyDescent="0.2">
      <c r="A90" s="47" t="s">
        <v>101</v>
      </c>
      <c r="B90" s="98">
        <f>$B$8-69</f>
        <v>1948</v>
      </c>
      <c r="C90" s="99">
        <v>1729</v>
      </c>
      <c r="D90" s="99">
        <v>833</v>
      </c>
      <c r="E90" s="99">
        <v>896</v>
      </c>
    </row>
    <row r="91" spans="1:5" x14ac:dyDescent="0.2">
      <c r="A91" s="55" t="s">
        <v>36</v>
      </c>
      <c r="B91" s="100"/>
      <c r="C91" s="99">
        <f>SUM(C86:C90)</f>
        <v>8504</v>
      </c>
      <c r="D91" s="99">
        <f>SUM(D86:D90)</f>
        <v>4074</v>
      </c>
      <c r="E91" s="99">
        <f>SUM(E86:E90)</f>
        <v>4430</v>
      </c>
    </row>
    <row r="92" spans="1:5" x14ac:dyDescent="0.2">
      <c r="A92" s="47" t="s">
        <v>102</v>
      </c>
      <c r="B92" s="98">
        <f>$B$8-70</f>
        <v>1947</v>
      </c>
      <c r="C92" s="99">
        <v>1561</v>
      </c>
      <c r="D92" s="99">
        <v>749</v>
      </c>
      <c r="E92" s="99">
        <v>812</v>
      </c>
    </row>
    <row r="93" spans="1:5" x14ac:dyDescent="0.2">
      <c r="A93" s="47" t="s">
        <v>103</v>
      </c>
      <c r="B93" s="98">
        <f>$B$8-71</f>
        <v>1946</v>
      </c>
      <c r="C93" s="99">
        <v>1445</v>
      </c>
      <c r="D93" s="99">
        <v>677</v>
      </c>
      <c r="E93" s="99">
        <v>768</v>
      </c>
    </row>
    <row r="94" spans="1:5" x14ac:dyDescent="0.2">
      <c r="A94" s="47" t="s">
        <v>104</v>
      </c>
      <c r="B94" s="98">
        <f>$B$8-72</f>
        <v>1945</v>
      </c>
      <c r="C94" s="99">
        <v>1163</v>
      </c>
      <c r="D94" s="99">
        <v>535</v>
      </c>
      <c r="E94" s="99">
        <v>628</v>
      </c>
    </row>
    <row r="95" spans="1:5" x14ac:dyDescent="0.2">
      <c r="A95" s="47" t="s">
        <v>105</v>
      </c>
      <c r="B95" s="98">
        <f>$B$8-73</f>
        <v>1944</v>
      </c>
      <c r="C95" s="99">
        <v>1545</v>
      </c>
      <c r="D95" s="99">
        <v>729</v>
      </c>
      <c r="E95" s="99">
        <v>816</v>
      </c>
    </row>
    <row r="96" spans="1:5" x14ac:dyDescent="0.2">
      <c r="A96" s="47" t="s">
        <v>106</v>
      </c>
      <c r="B96" s="98">
        <f>$B$8-74</f>
        <v>1943</v>
      </c>
      <c r="C96" s="99">
        <v>1671</v>
      </c>
      <c r="D96" s="99">
        <v>776</v>
      </c>
      <c r="E96" s="99">
        <v>895</v>
      </c>
    </row>
    <row r="97" spans="1:5" x14ac:dyDescent="0.2">
      <c r="A97" s="55" t="s">
        <v>36</v>
      </c>
      <c r="B97" s="100"/>
      <c r="C97" s="99">
        <f>SUM(C92:C96)</f>
        <v>7385</v>
      </c>
      <c r="D97" s="99">
        <f>SUM(D92:D96)</f>
        <v>3466</v>
      </c>
      <c r="E97" s="99">
        <f>SUM(E92:E96)</f>
        <v>3919</v>
      </c>
    </row>
    <row r="98" spans="1:5" x14ac:dyDescent="0.2">
      <c r="A98" s="47" t="s">
        <v>107</v>
      </c>
      <c r="B98" s="98">
        <f>$B$8-75</f>
        <v>1942</v>
      </c>
      <c r="C98" s="99">
        <v>1563</v>
      </c>
      <c r="D98" s="99">
        <v>718</v>
      </c>
      <c r="E98" s="99">
        <v>845</v>
      </c>
    </row>
    <row r="99" spans="1:5" x14ac:dyDescent="0.2">
      <c r="A99" s="47" t="s">
        <v>108</v>
      </c>
      <c r="B99" s="98">
        <f>$B$8-76</f>
        <v>1941</v>
      </c>
      <c r="C99" s="99">
        <v>1835</v>
      </c>
      <c r="D99" s="99">
        <v>884</v>
      </c>
      <c r="E99" s="99">
        <v>951</v>
      </c>
    </row>
    <row r="100" spans="1:5" x14ac:dyDescent="0.2">
      <c r="A100" s="47" t="s">
        <v>109</v>
      </c>
      <c r="B100" s="98">
        <f>$B$8-77</f>
        <v>1940</v>
      </c>
      <c r="C100" s="99">
        <v>1765</v>
      </c>
      <c r="D100" s="99">
        <v>798</v>
      </c>
      <c r="E100" s="99">
        <v>967</v>
      </c>
    </row>
    <row r="101" spans="1:5" x14ac:dyDescent="0.2">
      <c r="A101" s="47" t="s">
        <v>110</v>
      </c>
      <c r="B101" s="98">
        <f>$B$8-78</f>
        <v>1939</v>
      </c>
      <c r="C101" s="99">
        <v>1744</v>
      </c>
      <c r="D101" s="99">
        <v>801</v>
      </c>
      <c r="E101" s="99">
        <v>943</v>
      </c>
    </row>
    <row r="102" spans="1:5" x14ac:dyDescent="0.2">
      <c r="A102" s="48" t="s">
        <v>111</v>
      </c>
      <c r="B102" s="98">
        <f>$B$8-79</f>
        <v>1938</v>
      </c>
      <c r="C102" s="99">
        <v>1602</v>
      </c>
      <c r="D102" s="99">
        <v>738</v>
      </c>
      <c r="E102" s="99">
        <v>864</v>
      </c>
    </row>
    <row r="103" spans="1:5" x14ac:dyDescent="0.2">
      <c r="A103" s="56" t="s">
        <v>36</v>
      </c>
      <c r="B103" s="101"/>
      <c r="C103" s="99">
        <f>SUM(C98:C102)</f>
        <v>8509</v>
      </c>
      <c r="D103" s="99">
        <f>SUM(D98:D102)</f>
        <v>3939</v>
      </c>
      <c r="E103" s="99">
        <f>SUM(E98:E102)</f>
        <v>4570</v>
      </c>
    </row>
    <row r="104" spans="1:5" x14ac:dyDescent="0.2">
      <c r="A104" s="48" t="s">
        <v>112</v>
      </c>
      <c r="B104" s="98">
        <f>$B$8-80</f>
        <v>1937</v>
      </c>
      <c r="C104" s="99">
        <v>1407</v>
      </c>
      <c r="D104" s="99">
        <v>658</v>
      </c>
      <c r="E104" s="99">
        <v>749</v>
      </c>
    </row>
    <row r="105" spans="1:5" x14ac:dyDescent="0.2">
      <c r="A105" s="48" t="s">
        <v>123</v>
      </c>
      <c r="B105" s="98">
        <f>$B$8-81</f>
        <v>1936</v>
      </c>
      <c r="C105" s="99">
        <v>1182</v>
      </c>
      <c r="D105" s="99">
        <v>515</v>
      </c>
      <c r="E105" s="99">
        <v>667</v>
      </c>
    </row>
    <row r="106" spans="1:5" s="25" customFormat="1" x14ac:dyDescent="0.2">
      <c r="A106" s="48" t="s">
        <v>121</v>
      </c>
      <c r="B106" s="98">
        <f>$B$8-82</f>
        <v>1935</v>
      </c>
      <c r="C106" s="99">
        <v>1084</v>
      </c>
      <c r="D106" s="99">
        <v>455</v>
      </c>
      <c r="E106" s="99">
        <v>629</v>
      </c>
    </row>
    <row r="107" spans="1:5" x14ac:dyDescent="0.2">
      <c r="A107" s="48" t="s">
        <v>124</v>
      </c>
      <c r="B107" s="98">
        <f>$B$8-83</f>
        <v>1934</v>
      </c>
      <c r="C107" s="99">
        <v>916</v>
      </c>
      <c r="D107" s="99">
        <v>409</v>
      </c>
      <c r="E107" s="99">
        <v>507</v>
      </c>
    </row>
    <row r="108" spans="1:5" x14ac:dyDescent="0.2">
      <c r="A108" s="48" t="s">
        <v>122</v>
      </c>
      <c r="B108" s="98">
        <f>$B$8-84</f>
        <v>1933</v>
      </c>
      <c r="C108" s="99">
        <v>656</v>
      </c>
      <c r="D108" s="99">
        <v>292</v>
      </c>
      <c r="E108" s="99">
        <v>364</v>
      </c>
    </row>
    <row r="109" spans="1:5" x14ac:dyDescent="0.2">
      <c r="A109" s="56" t="s">
        <v>36</v>
      </c>
      <c r="B109" s="101"/>
      <c r="C109" s="99">
        <f>SUM(C104:C108)</f>
        <v>5245</v>
      </c>
      <c r="D109" s="99">
        <f>SUM(D104:D108)</f>
        <v>2329</v>
      </c>
      <c r="E109" s="99">
        <f>SUM(E104:E108)</f>
        <v>2916</v>
      </c>
    </row>
    <row r="110" spans="1:5" x14ac:dyDescent="0.2">
      <c r="A110" s="48" t="s">
        <v>113</v>
      </c>
      <c r="B110" s="98">
        <f>$B$8-85</f>
        <v>1932</v>
      </c>
      <c r="C110" s="99">
        <v>572</v>
      </c>
      <c r="D110" s="99">
        <v>217</v>
      </c>
      <c r="E110" s="99">
        <v>355</v>
      </c>
    </row>
    <row r="111" spans="1:5" x14ac:dyDescent="0.2">
      <c r="A111" s="48" t="s">
        <v>114</v>
      </c>
      <c r="B111" s="98">
        <f>$B$8-86</f>
        <v>1931</v>
      </c>
      <c r="C111" s="99">
        <v>496</v>
      </c>
      <c r="D111" s="99">
        <v>180</v>
      </c>
      <c r="E111" s="99">
        <v>316</v>
      </c>
    </row>
    <row r="112" spans="1:5" x14ac:dyDescent="0.2">
      <c r="A112" s="48" t="s">
        <v>115</v>
      </c>
      <c r="B112" s="98">
        <f>$B$8-87</f>
        <v>1930</v>
      </c>
      <c r="C112" s="99">
        <v>494</v>
      </c>
      <c r="D112" s="99">
        <v>197</v>
      </c>
      <c r="E112" s="99">
        <v>297</v>
      </c>
    </row>
    <row r="113" spans="1:5" x14ac:dyDescent="0.2">
      <c r="A113" s="48" t="s">
        <v>116</v>
      </c>
      <c r="B113" s="98">
        <f>$B$8-88</f>
        <v>1929</v>
      </c>
      <c r="C113" s="99">
        <v>420</v>
      </c>
      <c r="D113" s="99">
        <v>153</v>
      </c>
      <c r="E113" s="99">
        <v>267</v>
      </c>
    </row>
    <row r="114" spans="1:5" x14ac:dyDescent="0.2">
      <c r="A114" s="48" t="s">
        <v>117</v>
      </c>
      <c r="B114" s="98">
        <f>$B$8-89</f>
        <v>1928</v>
      </c>
      <c r="C114" s="99">
        <v>393</v>
      </c>
      <c r="D114" s="99">
        <v>146</v>
      </c>
      <c r="E114" s="99">
        <v>247</v>
      </c>
    </row>
    <row r="115" spans="1:5" x14ac:dyDescent="0.2">
      <c r="A115" s="56" t="s">
        <v>36</v>
      </c>
      <c r="B115" s="102"/>
      <c r="C115" s="99">
        <f>SUM(C110:C114)</f>
        <v>2375</v>
      </c>
      <c r="D115" s="99">
        <f>SUM(D110:D114)</f>
        <v>893</v>
      </c>
      <c r="E115" s="99">
        <f>SUM(E110:E114)</f>
        <v>1482</v>
      </c>
    </row>
    <row r="116" spans="1:5" x14ac:dyDescent="0.2">
      <c r="A116" s="48" t="s">
        <v>118</v>
      </c>
      <c r="B116" s="98">
        <f>$B$8-90</f>
        <v>1927</v>
      </c>
      <c r="C116" s="99">
        <v>1274</v>
      </c>
      <c r="D116" s="99">
        <v>317</v>
      </c>
      <c r="E116" s="99">
        <v>957</v>
      </c>
    </row>
    <row r="117" spans="1:5" x14ac:dyDescent="0.2">
      <c r="A117" s="49"/>
      <c r="B117" s="53" t="s">
        <v>119</v>
      </c>
      <c r="C117" s="23"/>
      <c r="D117" s="23"/>
      <c r="E117" s="23"/>
    </row>
    <row r="118" spans="1:5" x14ac:dyDescent="0.2">
      <c r="A118" s="50" t="s">
        <v>120</v>
      </c>
      <c r="B118" s="103"/>
      <c r="C118" s="104">
        <v>128842</v>
      </c>
      <c r="D118" s="104">
        <v>62670</v>
      </c>
      <c r="E118" s="104">
        <v>66172</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4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17 SH</oddFooter>
  </headerFooter>
  <rowBreaks count="2" manualBreakCount="2">
    <brk id="49" max="16383" man="1"/>
    <brk id="7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86" t="s">
        <v>162</v>
      </c>
      <c r="B1" s="86"/>
      <c r="C1" s="87"/>
      <c r="D1" s="87"/>
      <c r="E1" s="87"/>
    </row>
    <row r="2" spans="1:8" s="10" customFormat="1" ht="14.1" customHeight="1" x14ac:dyDescent="0.2">
      <c r="A2" s="90" t="s">
        <v>164</v>
      </c>
      <c r="B2" s="90"/>
      <c r="C2" s="90"/>
      <c r="D2" s="90"/>
      <c r="E2" s="90"/>
    </row>
    <row r="3" spans="1:8" s="10" customFormat="1" ht="14.1" customHeight="1" x14ac:dyDescent="0.2">
      <c r="A3" s="86" t="s">
        <v>135</v>
      </c>
      <c r="B3" s="86"/>
      <c r="C3" s="86"/>
      <c r="D3" s="86"/>
      <c r="E3" s="86"/>
    </row>
    <row r="4" spans="1:8" s="10" customFormat="1" ht="14.1" customHeight="1" x14ac:dyDescent="0.2">
      <c r="A4" s="28"/>
      <c r="B4" s="28"/>
      <c r="C4" s="28"/>
      <c r="D4" s="28"/>
      <c r="E4" s="28"/>
    </row>
    <row r="5" spans="1:8" ht="28.35" customHeight="1" x14ac:dyDescent="0.2">
      <c r="A5" s="91" t="s">
        <v>161</v>
      </c>
      <c r="B5" s="93" t="s">
        <v>163</v>
      </c>
      <c r="C5" s="88" t="s">
        <v>30</v>
      </c>
      <c r="D5" s="88" t="s">
        <v>22</v>
      </c>
      <c r="E5" s="89" t="s">
        <v>23</v>
      </c>
    </row>
    <row r="6" spans="1:8" ht="28.35" customHeight="1" x14ac:dyDescent="0.2">
      <c r="A6" s="92"/>
      <c r="B6" s="94"/>
      <c r="C6" s="19" t="s">
        <v>158</v>
      </c>
      <c r="D6" s="19" t="s">
        <v>159</v>
      </c>
      <c r="E6" s="20" t="s">
        <v>160</v>
      </c>
    </row>
    <row r="7" spans="1:8" ht="14.1" customHeight="1" x14ac:dyDescent="0.2">
      <c r="A7" s="45"/>
      <c r="B7" s="51"/>
      <c r="C7" s="21"/>
      <c r="D7" s="21"/>
      <c r="E7" s="21"/>
    </row>
    <row r="8" spans="1:8" ht="14.1" customHeight="1" x14ac:dyDescent="0.2">
      <c r="A8" s="46" t="s">
        <v>31</v>
      </c>
      <c r="B8" s="98">
        <v>2017</v>
      </c>
      <c r="C8" s="99">
        <v>2294</v>
      </c>
      <c r="D8" s="99">
        <v>1174</v>
      </c>
      <c r="E8" s="99">
        <v>1120</v>
      </c>
    </row>
    <row r="9" spans="1:8" ht="14.1" customHeight="1" x14ac:dyDescent="0.2">
      <c r="A9" s="46" t="s">
        <v>32</v>
      </c>
      <c r="B9" s="98">
        <f>$B$8-1</f>
        <v>2016</v>
      </c>
      <c r="C9" s="99">
        <v>2312</v>
      </c>
      <c r="D9" s="99">
        <v>1182</v>
      </c>
      <c r="E9" s="99">
        <v>1130</v>
      </c>
    </row>
    <row r="10" spans="1:8" ht="14.1" customHeight="1" x14ac:dyDescent="0.2">
      <c r="A10" s="46" t="s">
        <v>33</v>
      </c>
      <c r="B10" s="98">
        <f>$B$8-2</f>
        <v>2015</v>
      </c>
      <c r="C10" s="99">
        <v>2347</v>
      </c>
      <c r="D10" s="99">
        <v>1209</v>
      </c>
      <c r="E10" s="99">
        <v>1138</v>
      </c>
    </row>
    <row r="11" spans="1:8" ht="14.1" customHeight="1" x14ac:dyDescent="0.2">
      <c r="A11" s="46" t="s">
        <v>34</v>
      </c>
      <c r="B11" s="98">
        <f>$B$8-3</f>
        <v>2014</v>
      </c>
      <c r="C11" s="99">
        <v>2397</v>
      </c>
      <c r="D11" s="99">
        <v>1205</v>
      </c>
      <c r="E11" s="99">
        <v>1192</v>
      </c>
      <c r="H11" s="24"/>
    </row>
    <row r="12" spans="1:8" ht="14.1" customHeight="1" x14ac:dyDescent="0.2">
      <c r="A12" s="46" t="s">
        <v>35</v>
      </c>
      <c r="B12" s="98">
        <f>$B$8-4</f>
        <v>2013</v>
      </c>
      <c r="C12" s="99">
        <v>2281</v>
      </c>
      <c r="D12" s="99">
        <v>1225</v>
      </c>
      <c r="E12" s="99">
        <v>1056</v>
      </c>
    </row>
    <row r="13" spans="1:8" ht="14.1" customHeight="1" x14ac:dyDescent="0.2">
      <c r="A13" s="54" t="s">
        <v>36</v>
      </c>
      <c r="B13" s="98"/>
      <c r="C13" s="99">
        <f>SUM(C8:C12)</f>
        <v>11631</v>
      </c>
      <c r="D13" s="99">
        <f>SUM(D8:D12)</f>
        <v>5995</v>
      </c>
      <c r="E13" s="99">
        <f>SUM(E8:E12)</f>
        <v>5636</v>
      </c>
    </row>
    <row r="14" spans="1:8" ht="14.1" customHeight="1" x14ac:dyDescent="0.2">
      <c r="A14" s="47" t="s">
        <v>37</v>
      </c>
      <c r="B14" s="98">
        <f>$B$8-5</f>
        <v>2012</v>
      </c>
      <c r="C14" s="99">
        <v>2418</v>
      </c>
      <c r="D14" s="99">
        <v>1248</v>
      </c>
      <c r="E14" s="99">
        <v>1170</v>
      </c>
    </row>
    <row r="15" spans="1:8" ht="14.1" customHeight="1" x14ac:dyDescent="0.2">
      <c r="A15" s="47" t="s">
        <v>38</v>
      </c>
      <c r="B15" s="98">
        <f>$B$8-6</f>
        <v>2011</v>
      </c>
      <c r="C15" s="99">
        <v>2342</v>
      </c>
      <c r="D15" s="99">
        <v>1171</v>
      </c>
      <c r="E15" s="99">
        <v>1171</v>
      </c>
    </row>
    <row r="16" spans="1:8" ht="14.1" customHeight="1" x14ac:dyDescent="0.2">
      <c r="A16" s="47" t="s">
        <v>39</v>
      </c>
      <c r="B16" s="98">
        <f>$B$8-7</f>
        <v>2010</v>
      </c>
      <c r="C16" s="99">
        <v>2454</v>
      </c>
      <c r="D16" s="99">
        <v>1263</v>
      </c>
      <c r="E16" s="99">
        <v>1191</v>
      </c>
    </row>
    <row r="17" spans="1:5" ht="14.1" customHeight="1" x14ac:dyDescent="0.2">
      <c r="A17" s="47" t="s">
        <v>40</v>
      </c>
      <c r="B17" s="98">
        <f>$B$8-8</f>
        <v>2009</v>
      </c>
      <c r="C17" s="99">
        <v>2425</v>
      </c>
      <c r="D17" s="99">
        <v>1266</v>
      </c>
      <c r="E17" s="99">
        <v>1159</v>
      </c>
    </row>
    <row r="18" spans="1:5" ht="14.1" customHeight="1" x14ac:dyDescent="0.2">
      <c r="A18" s="47" t="s">
        <v>41</v>
      </c>
      <c r="B18" s="98">
        <f>$B$8-9</f>
        <v>2008</v>
      </c>
      <c r="C18" s="99">
        <v>2631</v>
      </c>
      <c r="D18" s="99">
        <v>1300</v>
      </c>
      <c r="E18" s="99">
        <v>1331</v>
      </c>
    </row>
    <row r="19" spans="1:5" ht="14.1" customHeight="1" x14ac:dyDescent="0.2">
      <c r="A19" s="55" t="s">
        <v>36</v>
      </c>
      <c r="B19" s="100"/>
      <c r="C19" s="99">
        <f>SUM(C14:C18)</f>
        <v>12270</v>
      </c>
      <c r="D19" s="99">
        <f>SUM(D14:D18)</f>
        <v>6248</v>
      </c>
      <c r="E19" s="99">
        <f>SUM(E14:E18)</f>
        <v>6022</v>
      </c>
    </row>
    <row r="20" spans="1:5" ht="14.1" customHeight="1" x14ac:dyDescent="0.2">
      <c r="A20" s="47" t="s">
        <v>42</v>
      </c>
      <c r="B20" s="98">
        <f>$B$8-10</f>
        <v>2007</v>
      </c>
      <c r="C20" s="99">
        <v>2602</v>
      </c>
      <c r="D20" s="99">
        <v>1347</v>
      </c>
      <c r="E20" s="99">
        <v>1255</v>
      </c>
    </row>
    <row r="21" spans="1:5" ht="14.1" customHeight="1" x14ac:dyDescent="0.2">
      <c r="A21" s="47" t="s">
        <v>43</v>
      </c>
      <c r="B21" s="98">
        <f>$B$8-11</f>
        <v>2006</v>
      </c>
      <c r="C21" s="99">
        <v>2587</v>
      </c>
      <c r="D21" s="99">
        <v>1297</v>
      </c>
      <c r="E21" s="99">
        <v>1290</v>
      </c>
    </row>
    <row r="22" spans="1:5" ht="14.1" customHeight="1" x14ac:dyDescent="0.2">
      <c r="A22" s="47" t="s">
        <v>44</v>
      </c>
      <c r="B22" s="98">
        <f>$B$8-12</f>
        <v>2005</v>
      </c>
      <c r="C22" s="99">
        <v>2584</v>
      </c>
      <c r="D22" s="99">
        <v>1360</v>
      </c>
      <c r="E22" s="99">
        <v>1224</v>
      </c>
    </row>
    <row r="23" spans="1:5" ht="14.1" customHeight="1" x14ac:dyDescent="0.2">
      <c r="A23" s="47" t="s">
        <v>45</v>
      </c>
      <c r="B23" s="98">
        <f>$B$8-13</f>
        <v>2004</v>
      </c>
      <c r="C23" s="99">
        <v>2765</v>
      </c>
      <c r="D23" s="99">
        <v>1428</v>
      </c>
      <c r="E23" s="99">
        <v>1337</v>
      </c>
    </row>
    <row r="24" spans="1:5" ht="14.1" customHeight="1" x14ac:dyDescent="0.2">
      <c r="A24" s="47" t="s">
        <v>46</v>
      </c>
      <c r="B24" s="98">
        <f>$B$8-14</f>
        <v>2003</v>
      </c>
      <c r="C24" s="99">
        <v>2838</v>
      </c>
      <c r="D24" s="99">
        <v>1453</v>
      </c>
      <c r="E24" s="99">
        <v>1385</v>
      </c>
    </row>
    <row r="25" spans="1:5" ht="14.1" customHeight="1" x14ac:dyDescent="0.2">
      <c r="A25" s="55" t="s">
        <v>36</v>
      </c>
      <c r="B25" s="100"/>
      <c r="C25" s="99">
        <f>SUM(C20:C24)</f>
        <v>13376</v>
      </c>
      <c r="D25" s="99">
        <f>SUM(D20:D24)</f>
        <v>6885</v>
      </c>
      <c r="E25" s="99">
        <f>SUM(E20:E24)</f>
        <v>6491</v>
      </c>
    </row>
    <row r="26" spans="1:5" ht="14.1" customHeight="1" x14ac:dyDescent="0.2">
      <c r="A26" s="47" t="s">
        <v>47</v>
      </c>
      <c r="B26" s="98">
        <f>$B$8-15</f>
        <v>2002</v>
      </c>
      <c r="C26" s="99">
        <v>2864</v>
      </c>
      <c r="D26" s="99">
        <v>1494</v>
      </c>
      <c r="E26" s="99">
        <v>1370</v>
      </c>
    </row>
    <row r="27" spans="1:5" ht="14.1" customHeight="1" x14ac:dyDescent="0.2">
      <c r="A27" s="47" t="s">
        <v>48</v>
      </c>
      <c r="B27" s="98">
        <f>$B$8-16</f>
        <v>2001</v>
      </c>
      <c r="C27" s="99">
        <v>2998</v>
      </c>
      <c r="D27" s="99">
        <v>1556</v>
      </c>
      <c r="E27" s="99">
        <v>1442</v>
      </c>
    </row>
    <row r="28" spans="1:5" ht="14.1" customHeight="1" x14ac:dyDescent="0.2">
      <c r="A28" s="47" t="s">
        <v>49</v>
      </c>
      <c r="B28" s="98">
        <f>$B$8-17</f>
        <v>2000</v>
      </c>
      <c r="C28" s="99">
        <v>3169</v>
      </c>
      <c r="D28" s="99">
        <v>1623</v>
      </c>
      <c r="E28" s="99">
        <v>1546</v>
      </c>
    </row>
    <row r="29" spans="1:5" ht="14.1" customHeight="1" x14ac:dyDescent="0.2">
      <c r="A29" s="47" t="s">
        <v>50</v>
      </c>
      <c r="B29" s="98">
        <f>$B$8-18</f>
        <v>1999</v>
      </c>
      <c r="C29" s="99">
        <v>3331</v>
      </c>
      <c r="D29" s="99">
        <v>1791</v>
      </c>
      <c r="E29" s="99">
        <v>1540</v>
      </c>
    </row>
    <row r="30" spans="1:5" ht="14.1" customHeight="1" x14ac:dyDescent="0.2">
      <c r="A30" s="46" t="s">
        <v>51</v>
      </c>
      <c r="B30" s="98">
        <f>$B$8-19</f>
        <v>1998</v>
      </c>
      <c r="C30" s="99">
        <v>3133</v>
      </c>
      <c r="D30" s="99">
        <v>1685</v>
      </c>
      <c r="E30" s="99">
        <v>1448</v>
      </c>
    </row>
    <row r="31" spans="1:5" ht="14.1" customHeight="1" x14ac:dyDescent="0.2">
      <c r="A31" s="55" t="s">
        <v>36</v>
      </c>
      <c r="B31" s="100"/>
      <c r="C31" s="99">
        <f>SUM(C26:C30)</f>
        <v>15495</v>
      </c>
      <c r="D31" s="99">
        <f>SUM(D26:D30)</f>
        <v>8149</v>
      </c>
      <c r="E31" s="99">
        <f>SUM(E26:E30)</f>
        <v>7346</v>
      </c>
    </row>
    <row r="32" spans="1:5" ht="14.1" customHeight="1" x14ac:dyDescent="0.2">
      <c r="A32" s="47" t="s">
        <v>52</v>
      </c>
      <c r="B32" s="98">
        <f>$B$8-20</f>
        <v>1997</v>
      </c>
      <c r="C32" s="99">
        <v>3012</v>
      </c>
      <c r="D32" s="99">
        <v>1652</v>
      </c>
      <c r="E32" s="99">
        <v>1360</v>
      </c>
    </row>
    <row r="33" spans="1:5" ht="14.1" customHeight="1" x14ac:dyDescent="0.2">
      <c r="A33" s="47" t="s">
        <v>53</v>
      </c>
      <c r="B33" s="98">
        <f>$B$8-21</f>
        <v>1996</v>
      </c>
      <c r="C33" s="99">
        <v>2784</v>
      </c>
      <c r="D33" s="99">
        <v>1513</v>
      </c>
      <c r="E33" s="99">
        <v>1271</v>
      </c>
    </row>
    <row r="34" spans="1:5" ht="14.1" customHeight="1" x14ac:dyDescent="0.2">
      <c r="A34" s="47" t="s">
        <v>54</v>
      </c>
      <c r="B34" s="98">
        <f>$B$8-22</f>
        <v>1995</v>
      </c>
      <c r="C34" s="99">
        <v>2442</v>
      </c>
      <c r="D34" s="99">
        <v>1359</v>
      </c>
      <c r="E34" s="99">
        <v>1083</v>
      </c>
    </row>
    <row r="35" spans="1:5" ht="14.1" customHeight="1" x14ac:dyDescent="0.2">
      <c r="A35" s="47" t="s">
        <v>55</v>
      </c>
      <c r="B35" s="98">
        <f>$B$8-23</f>
        <v>1994</v>
      </c>
      <c r="C35" s="99">
        <v>2416</v>
      </c>
      <c r="D35" s="99">
        <v>1325</v>
      </c>
      <c r="E35" s="99">
        <v>1091</v>
      </c>
    </row>
    <row r="36" spans="1:5" ht="14.1" customHeight="1" x14ac:dyDescent="0.2">
      <c r="A36" s="47" t="s">
        <v>56</v>
      </c>
      <c r="B36" s="98">
        <f>$B$8-24</f>
        <v>1993</v>
      </c>
      <c r="C36" s="99">
        <v>2388</v>
      </c>
      <c r="D36" s="99">
        <v>1227</v>
      </c>
      <c r="E36" s="99">
        <v>1161</v>
      </c>
    </row>
    <row r="37" spans="1:5" ht="14.1" customHeight="1" x14ac:dyDescent="0.2">
      <c r="A37" s="55" t="s">
        <v>36</v>
      </c>
      <c r="B37" s="100"/>
      <c r="C37" s="99">
        <f>SUM(C32:C36)</f>
        <v>13042</v>
      </c>
      <c r="D37" s="99">
        <f>SUM(D32:D36)</f>
        <v>7076</v>
      </c>
      <c r="E37" s="99">
        <f>SUM(E32:E36)</f>
        <v>5966</v>
      </c>
    </row>
    <row r="38" spans="1:5" ht="14.1" customHeight="1" x14ac:dyDescent="0.2">
      <c r="A38" s="47" t="s">
        <v>57</v>
      </c>
      <c r="B38" s="98">
        <f>$B$8-25</f>
        <v>1992</v>
      </c>
      <c r="C38" s="99">
        <v>2464</v>
      </c>
      <c r="D38" s="99">
        <v>1278</v>
      </c>
      <c r="E38" s="99">
        <v>1186</v>
      </c>
    </row>
    <row r="39" spans="1:5" ht="14.1" customHeight="1" x14ac:dyDescent="0.2">
      <c r="A39" s="47" t="s">
        <v>58</v>
      </c>
      <c r="B39" s="98">
        <f>$B$8-26</f>
        <v>1991</v>
      </c>
      <c r="C39" s="99">
        <v>2479</v>
      </c>
      <c r="D39" s="99">
        <v>1325</v>
      </c>
      <c r="E39" s="99">
        <v>1154</v>
      </c>
    </row>
    <row r="40" spans="1:5" ht="14.1" customHeight="1" x14ac:dyDescent="0.2">
      <c r="A40" s="47" t="s">
        <v>59</v>
      </c>
      <c r="B40" s="98">
        <f>$B$8-27</f>
        <v>1990</v>
      </c>
      <c r="C40" s="99">
        <v>2645</v>
      </c>
      <c r="D40" s="99">
        <v>1386</v>
      </c>
      <c r="E40" s="99">
        <v>1259</v>
      </c>
    </row>
    <row r="41" spans="1:5" ht="14.1" customHeight="1" x14ac:dyDescent="0.2">
      <c r="A41" s="47" t="s">
        <v>60</v>
      </c>
      <c r="B41" s="98">
        <f>$B$8-28</f>
        <v>1989</v>
      </c>
      <c r="C41" s="99">
        <v>2602</v>
      </c>
      <c r="D41" s="99">
        <v>1351</v>
      </c>
      <c r="E41" s="99">
        <v>1251</v>
      </c>
    </row>
    <row r="42" spans="1:5" ht="14.1" customHeight="1" x14ac:dyDescent="0.2">
      <c r="A42" s="47" t="s">
        <v>61</v>
      </c>
      <c r="B42" s="98">
        <f>$B$8-29</f>
        <v>1988</v>
      </c>
      <c r="C42" s="99">
        <v>2789</v>
      </c>
      <c r="D42" s="99">
        <v>1466</v>
      </c>
      <c r="E42" s="99">
        <v>1323</v>
      </c>
    </row>
    <row r="43" spans="1:5" ht="14.1" customHeight="1" x14ac:dyDescent="0.2">
      <c r="A43" s="55" t="s">
        <v>36</v>
      </c>
      <c r="B43" s="100"/>
      <c r="C43" s="99">
        <f>SUM(C38:C42)</f>
        <v>12979</v>
      </c>
      <c r="D43" s="99">
        <f>SUM(D38:D42)</f>
        <v>6806</v>
      </c>
      <c r="E43" s="99">
        <f>SUM(E38:E42)</f>
        <v>6173</v>
      </c>
    </row>
    <row r="44" spans="1:5" ht="14.1" customHeight="1" x14ac:dyDescent="0.2">
      <c r="A44" s="47" t="s">
        <v>62</v>
      </c>
      <c r="B44" s="98">
        <f>$B$8-30</f>
        <v>1987</v>
      </c>
      <c r="C44" s="99">
        <v>2634</v>
      </c>
      <c r="D44" s="99">
        <v>1374</v>
      </c>
      <c r="E44" s="99">
        <v>1260</v>
      </c>
    </row>
    <row r="45" spans="1:5" ht="14.1" customHeight="1" x14ac:dyDescent="0.2">
      <c r="A45" s="47" t="s">
        <v>63</v>
      </c>
      <c r="B45" s="98">
        <f>$B$8-31</f>
        <v>1986</v>
      </c>
      <c r="C45" s="99">
        <v>2685</v>
      </c>
      <c r="D45" s="99">
        <v>1356</v>
      </c>
      <c r="E45" s="99">
        <v>1329</v>
      </c>
    </row>
    <row r="46" spans="1:5" ht="14.1" customHeight="1" x14ac:dyDescent="0.2">
      <c r="A46" s="47" t="s">
        <v>64</v>
      </c>
      <c r="B46" s="98">
        <f>$B$8-32</f>
        <v>1985</v>
      </c>
      <c r="C46" s="99">
        <v>2611</v>
      </c>
      <c r="D46" s="99">
        <v>1276</v>
      </c>
      <c r="E46" s="99">
        <v>1335</v>
      </c>
    </row>
    <row r="47" spans="1:5" ht="14.1" customHeight="1" x14ac:dyDescent="0.2">
      <c r="A47" s="47" t="s">
        <v>65</v>
      </c>
      <c r="B47" s="98">
        <f>$B$8-33</f>
        <v>1984</v>
      </c>
      <c r="C47" s="99">
        <v>2646</v>
      </c>
      <c r="D47" s="99">
        <v>1316</v>
      </c>
      <c r="E47" s="99">
        <v>1330</v>
      </c>
    </row>
    <row r="48" spans="1:5" ht="14.1" customHeight="1" x14ac:dyDescent="0.2">
      <c r="A48" s="47" t="s">
        <v>66</v>
      </c>
      <c r="B48" s="98">
        <f>$B$8-34</f>
        <v>1983</v>
      </c>
      <c r="C48" s="99">
        <v>2722</v>
      </c>
      <c r="D48" s="99">
        <v>1324</v>
      </c>
      <c r="E48" s="99">
        <v>1398</v>
      </c>
    </row>
    <row r="49" spans="1:5" ht="14.1" customHeight="1" x14ac:dyDescent="0.2">
      <c r="A49" s="55" t="s">
        <v>36</v>
      </c>
      <c r="B49" s="100"/>
      <c r="C49" s="99">
        <f>SUM(C44:C48)</f>
        <v>13298</v>
      </c>
      <c r="D49" s="99">
        <f>SUM(D44:D48)</f>
        <v>6646</v>
      </c>
      <c r="E49" s="99">
        <f>SUM(E44:E48)</f>
        <v>6652</v>
      </c>
    </row>
    <row r="50" spans="1:5" ht="14.1" customHeight="1" x14ac:dyDescent="0.2">
      <c r="A50" s="47" t="s">
        <v>67</v>
      </c>
      <c r="B50" s="98">
        <f>$B$8-35</f>
        <v>1982</v>
      </c>
      <c r="C50" s="99">
        <v>2915</v>
      </c>
      <c r="D50" s="99">
        <v>1423</v>
      </c>
      <c r="E50" s="99">
        <v>1492</v>
      </c>
    </row>
    <row r="51" spans="1:5" ht="14.1" customHeight="1" x14ac:dyDescent="0.2">
      <c r="A51" s="47" t="s">
        <v>68</v>
      </c>
      <c r="B51" s="98">
        <f>$B$8-36</f>
        <v>1981</v>
      </c>
      <c r="C51" s="99">
        <v>3030</v>
      </c>
      <c r="D51" s="99">
        <v>1453</v>
      </c>
      <c r="E51" s="99">
        <v>1577</v>
      </c>
    </row>
    <row r="52" spans="1:5" ht="14.1" customHeight="1" x14ac:dyDescent="0.2">
      <c r="A52" s="47" t="s">
        <v>69</v>
      </c>
      <c r="B52" s="98">
        <f>$B$8-37</f>
        <v>1980</v>
      </c>
      <c r="C52" s="99">
        <v>3070</v>
      </c>
      <c r="D52" s="99">
        <v>1439</v>
      </c>
      <c r="E52" s="99">
        <v>1631</v>
      </c>
    </row>
    <row r="53" spans="1:5" ht="14.1" customHeight="1" x14ac:dyDescent="0.2">
      <c r="A53" s="47" t="s">
        <v>70</v>
      </c>
      <c r="B53" s="98">
        <f>$B$8-38</f>
        <v>1979</v>
      </c>
      <c r="C53" s="99">
        <v>2864</v>
      </c>
      <c r="D53" s="99">
        <v>1407</v>
      </c>
      <c r="E53" s="99">
        <v>1457</v>
      </c>
    </row>
    <row r="54" spans="1:5" ht="14.1" customHeight="1" x14ac:dyDescent="0.2">
      <c r="A54" s="46" t="s">
        <v>71</v>
      </c>
      <c r="B54" s="98">
        <f>$B$8-39</f>
        <v>1978</v>
      </c>
      <c r="C54" s="99">
        <v>2985</v>
      </c>
      <c r="D54" s="99">
        <v>1459</v>
      </c>
      <c r="E54" s="99">
        <v>1526</v>
      </c>
    </row>
    <row r="55" spans="1:5" ht="14.1" customHeight="1" x14ac:dyDescent="0.2">
      <c r="A55" s="54" t="s">
        <v>36</v>
      </c>
      <c r="B55" s="100"/>
      <c r="C55" s="99">
        <f>SUM(C50:C54)</f>
        <v>14864</v>
      </c>
      <c r="D55" s="99">
        <f>SUM(D50:D54)</f>
        <v>7181</v>
      </c>
      <c r="E55" s="99">
        <f>SUM(E50:E54)</f>
        <v>7683</v>
      </c>
    </row>
    <row r="56" spans="1:5" ht="14.1" customHeight="1" x14ac:dyDescent="0.2">
      <c r="A56" s="46" t="s">
        <v>72</v>
      </c>
      <c r="B56" s="98">
        <f>$B$8-40</f>
        <v>1977</v>
      </c>
      <c r="C56" s="99">
        <v>2894</v>
      </c>
      <c r="D56" s="99">
        <v>1411</v>
      </c>
      <c r="E56" s="99">
        <v>1483</v>
      </c>
    </row>
    <row r="57" spans="1:5" ht="14.1" customHeight="1" x14ac:dyDescent="0.2">
      <c r="A57" s="46" t="s">
        <v>73</v>
      </c>
      <c r="B57" s="98">
        <f>$B$8-41</f>
        <v>1976</v>
      </c>
      <c r="C57" s="99">
        <v>3118</v>
      </c>
      <c r="D57" s="99">
        <v>1508</v>
      </c>
      <c r="E57" s="99">
        <v>1610</v>
      </c>
    </row>
    <row r="58" spans="1:5" ht="14.1" customHeight="1" x14ac:dyDescent="0.2">
      <c r="A58" s="46" t="s">
        <v>74</v>
      </c>
      <c r="B58" s="98">
        <f>$B$8-42</f>
        <v>1975</v>
      </c>
      <c r="C58" s="99">
        <v>3050</v>
      </c>
      <c r="D58" s="99">
        <v>1502</v>
      </c>
      <c r="E58" s="99">
        <v>1548</v>
      </c>
    </row>
    <row r="59" spans="1:5" ht="14.1" customHeight="1" x14ac:dyDescent="0.2">
      <c r="A59" s="46" t="s">
        <v>75</v>
      </c>
      <c r="B59" s="98">
        <f>$B$8-43</f>
        <v>1974</v>
      </c>
      <c r="C59" s="99">
        <v>3028</v>
      </c>
      <c r="D59" s="99">
        <v>1502</v>
      </c>
      <c r="E59" s="99">
        <v>1526</v>
      </c>
    </row>
    <row r="60" spans="1:5" ht="14.1" customHeight="1" x14ac:dyDescent="0.2">
      <c r="A60" s="46" t="s">
        <v>76</v>
      </c>
      <c r="B60" s="98">
        <f>$B$8-44</f>
        <v>1973</v>
      </c>
      <c r="C60" s="99">
        <v>3258</v>
      </c>
      <c r="D60" s="99">
        <v>1589</v>
      </c>
      <c r="E60" s="99">
        <v>1669</v>
      </c>
    </row>
    <row r="61" spans="1:5" ht="14.1" customHeight="1" x14ac:dyDescent="0.2">
      <c r="A61" s="55" t="s">
        <v>36</v>
      </c>
      <c r="B61" s="100"/>
      <c r="C61" s="99">
        <f>SUM(C56:C60)</f>
        <v>15348</v>
      </c>
      <c r="D61" s="99">
        <f>SUM(D56:D60)</f>
        <v>7512</v>
      </c>
      <c r="E61" s="99">
        <f>SUM(E56:E60)</f>
        <v>7836</v>
      </c>
    </row>
    <row r="62" spans="1:5" ht="14.1" customHeight="1" x14ac:dyDescent="0.2">
      <c r="A62" s="47" t="s">
        <v>77</v>
      </c>
      <c r="B62" s="98">
        <f>$B$8-45</f>
        <v>1972</v>
      </c>
      <c r="C62" s="99">
        <v>3571</v>
      </c>
      <c r="D62" s="99">
        <v>1754</v>
      </c>
      <c r="E62" s="99">
        <v>1817</v>
      </c>
    </row>
    <row r="63" spans="1:5" ht="14.1" customHeight="1" x14ac:dyDescent="0.2">
      <c r="A63" s="47" t="s">
        <v>78</v>
      </c>
      <c r="B63" s="98">
        <f>$B$8-46</f>
        <v>1971</v>
      </c>
      <c r="C63" s="99">
        <v>3943</v>
      </c>
      <c r="D63" s="99">
        <v>1950</v>
      </c>
      <c r="E63" s="99">
        <v>1993</v>
      </c>
    </row>
    <row r="64" spans="1:5" ht="14.1" customHeight="1" x14ac:dyDescent="0.2">
      <c r="A64" s="47" t="s">
        <v>79</v>
      </c>
      <c r="B64" s="98">
        <f>$B$8-47</f>
        <v>1970</v>
      </c>
      <c r="C64" s="99">
        <v>4168</v>
      </c>
      <c r="D64" s="99">
        <v>2041</v>
      </c>
      <c r="E64" s="99">
        <v>2127</v>
      </c>
    </row>
    <row r="65" spans="1:5" ht="14.1" customHeight="1" x14ac:dyDescent="0.2">
      <c r="A65" s="47" t="s">
        <v>80</v>
      </c>
      <c r="B65" s="98">
        <f>$B$8-48</f>
        <v>1969</v>
      </c>
      <c r="C65" s="99">
        <v>4782</v>
      </c>
      <c r="D65" s="99">
        <v>2365</v>
      </c>
      <c r="E65" s="99">
        <v>2417</v>
      </c>
    </row>
    <row r="66" spans="1:5" ht="14.1" customHeight="1" x14ac:dyDescent="0.2">
      <c r="A66" s="47" t="s">
        <v>81</v>
      </c>
      <c r="B66" s="98">
        <f>$B$8-49</f>
        <v>1968</v>
      </c>
      <c r="C66" s="99">
        <v>5021</v>
      </c>
      <c r="D66" s="99">
        <v>2480</v>
      </c>
      <c r="E66" s="99">
        <v>2541</v>
      </c>
    </row>
    <row r="67" spans="1:5" ht="14.1" customHeight="1" x14ac:dyDescent="0.2">
      <c r="A67" s="55" t="s">
        <v>36</v>
      </c>
      <c r="B67" s="100"/>
      <c r="C67" s="99">
        <f>SUM(C62:C66)</f>
        <v>21485</v>
      </c>
      <c r="D67" s="99">
        <f>SUM(D62:D66)</f>
        <v>10590</v>
      </c>
      <c r="E67" s="99">
        <f>SUM(E62:E66)</f>
        <v>10895</v>
      </c>
    </row>
    <row r="68" spans="1:5" ht="14.1" customHeight="1" x14ac:dyDescent="0.2">
      <c r="A68" s="47" t="s">
        <v>82</v>
      </c>
      <c r="B68" s="98">
        <f>$B$8-50</f>
        <v>1967</v>
      </c>
      <c r="C68" s="99">
        <v>5136</v>
      </c>
      <c r="D68" s="99">
        <v>2549</v>
      </c>
      <c r="E68" s="99">
        <v>2587</v>
      </c>
    </row>
    <row r="69" spans="1:5" ht="14.1" customHeight="1" x14ac:dyDescent="0.2">
      <c r="A69" s="47" t="s">
        <v>83</v>
      </c>
      <c r="B69" s="98">
        <f>$B$8-51</f>
        <v>1966</v>
      </c>
      <c r="C69" s="99">
        <v>5324</v>
      </c>
      <c r="D69" s="99">
        <v>2648</v>
      </c>
      <c r="E69" s="99">
        <v>2676</v>
      </c>
    </row>
    <row r="70" spans="1:5" ht="14.1" customHeight="1" x14ac:dyDescent="0.2">
      <c r="A70" s="47" t="s">
        <v>84</v>
      </c>
      <c r="B70" s="98">
        <f>$B$8-52</f>
        <v>1965</v>
      </c>
      <c r="C70" s="99">
        <v>5106</v>
      </c>
      <c r="D70" s="99">
        <v>2457</v>
      </c>
      <c r="E70" s="99">
        <v>2649</v>
      </c>
    </row>
    <row r="71" spans="1:5" ht="14.1" customHeight="1" x14ac:dyDescent="0.2">
      <c r="A71" s="47" t="s">
        <v>85</v>
      </c>
      <c r="B71" s="98">
        <f>$B$8-53</f>
        <v>1964</v>
      </c>
      <c r="C71" s="99">
        <v>5258</v>
      </c>
      <c r="D71" s="99">
        <v>2614</v>
      </c>
      <c r="E71" s="99">
        <v>2644</v>
      </c>
    </row>
    <row r="72" spans="1:5" ht="14.1" customHeight="1" x14ac:dyDescent="0.2">
      <c r="A72" s="47" t="s">
        <v>86</v>
      </c>
      <c r="B72" s="98">
        <f>$B$8-54</f>
        <v>1963</v>
      </c>
      <c r="C72" s="99">
        <v>5035</v>
      </c>
      <c r="D72" s="99">
        <v>2464</v>
      </c>
      <c r="E72" s="99">
        <v>2571</v>
      </c>
    </row>
    <row r="73" spans="1:5" ht="14.1" customHeight="1" x14ac:dyDescent="0.2">
      <c r="A73" s="55" t="s">
        <v>36</v>
      </c>
      <c r="B73" s="100"/>
      <c r="C73" s="99">
        <f>SUM(C68:C72)</f>
        <v>25859</v>
      </c>
      <c r="D73" s="99">
        <f>SUM(D68:D72)</f>
        <v>12732</v>
      </c>
      <c r="E73" s="99">
        <f>SUM(E68:E72)</f>
        <v>13127</v>
      </c>
    </row>
    <row r="74" spans="1:5" ht="14.1" customHeight="1" x14ac:dyDescent="0.2">
      <c r="A74" s="47" t="s">
        <v>87</v>
      </c>
      <c r="B74" s="98">
        <f>$B$8-55</f>
        <v>1962</v>
      </c>
      <c r="C74" s="99">
        <v>4682</v>
      </c>
      <c r="D74" s="99">
        <v>2308</v>
      </c>
      <c r="E74" s="99">
        <v>2374</v>
      </c>
    </row>
    <row r="75" spans="1:5" ht="14.1" customHeight="1" x14ac:dyDescent="0.2">
      <c r="A75" s="47" t="s">
        <v>88</v>
      </c>
      <c r="B75" s="98">
        <f>$B$8-56</f>
        <v>1961</v>
      </c>
      <c r="C75" s="99">
        <v>4673</v>
      </c>
      <c r="D75" s="99">
        <v>2353</v>
      </c>
      <c r="E75" s="99">
        <v>2320</v>
      </c>
    </row>
    <row r="76" spans="1:5" ht="13.15" customHeight="1" x14ac:dyDescent="0.2">
      <c r="A76" s="47" t="s">
        <v>89</v>
      </c>
      <c r="B76" s="98">
        <f>$B$8-57</f>
        <v>1960</v>
      </c>
      <c r="C76" s="99">
        <v>4387</v>
      </c>
      <c r="D76" s="99">
        <v>2152</v>
      </c>
      <c r="E76" s="99">
        <v>2235</v>
      </c>
    </row>
    <row r="77" spans="1:5" ht="14.1" customHeight="1" x14ac:dyDescent="0.2">
      <c r="A77" s="46" t="s">
        <v>90</v>
      </c>
      <c r="B77" s="98">
        <f>$B$8-58</f>
        <v>1959</v>
      </c>
      <c r="C77" s="99">
        <v>4211</v>
      </c>
      <c r="D77" s="99">
        <v>2073</v>
      </c>
      <c r="E77" s="99">
        <v>2138</v>
      </c>
    </row>
    <row r="78" spans="1:5" x14ac:dyDescent="0.2">
      <c r="A78" s="47" t="s">
        <v>91</v>
      </c>
      <c r="B78" s="98">
        <f>$B$8-59</f>
        <v>1958</v>
      </c>
      <c r="C78" s="99">
        <v>3931</v>
      </c>
      <c r="D78" s="99">
        <v>1950</v>
      </c>
      <c r="E78" s="99">
        <v>1981</v>
      </c>
    </row>
    <row r="79" spans="1:5" x14ac:dyDescent="0.2">
      <c r="A79" s="55" t="s">
        <v>36</v>
      </c>
      <c r="B79" s="100"/>
      <c r="C79" s="99">
        <f>SUM(C74:C78)</f>
        <v>21884</v>
      </c>
      <c r="D79" s="99">
        <f>SUM(D74:D78)</f>
        <v>10836</v>
      </c>
      <c r="E79" s="99">
        <f>SUM(E74:E78)</f>
        <v>11048</v>
      </c>
    </row>
    <row r="80" spans="1:5" x14ac:dyDescent="0.2">
      <c r="A80" s="47" t="s">
        <v>92</v>
      </c>
      <c r="B80" s="98">
        <f>$B$8-60</f>
        <v>1957</v>
      </c>
      <c r="C80" s="99">
        <v>3847</v>
      </c>
      <c r="D80" s="99">
        <v>1895</v>
      </c>
      <c r="E80" s="99">
        <v>1952</v>
      </c>
    </row>
    <row r="81" spans="1:5" x14ac:dyDescent="0.2">
      <c r="A81" s="47" t="s">
        <v>93</v>
      </c>
      <c r="B81" s="98">
        <f>$B$8-61</f>
        <v>1956</v>
      </c>
      <c r="C81" s="99">
        <v>3591</v>
      </c>
      <c r="D81" s="99">
        <v>1765</v>
      </c>
      <c r="E81" s="99">
        <v>1826</v>
      </c>
    </row>
    <row r="82" spans="1:5" x14ac:dyDescent="0.2">
      <c r="A82" s="47" t="s">
        <v>94</v>
      </c>
      <c r="B82" s="98">
        <f>$B$8-62</f>
        <v>1955</v>
      </c>
      <c r="C82" s="99">
        <v>3592</v>
      </c>
      <c r="D82" s="99">
        <v>1761</v>
      </c>
      <c r="E82" s="99">
        <v>1831</v>
      </c>
    </row>
    <row r="83" spans="1:5" x14ac:dyDescent="0.2">
      <c r="A83" s="47" t="s">
        <v>95</v>
      </c>
      <c r="B83" s="98">
        <f>$B$8-63</f>
        <v>1954</v>
      </c>
      <c r="C83" s="99">
        <v>3612</v>
      </c>
      <c r="D83" s="99">
        <v>1760</v>
      </c>
      <c r="E83" s="99">
        <v>1852</v>
      </c>
    </row>
    <row r="84" spans="1:5" x14ac:dyDescent="0.2">
      <c r="A84" s="47" t="s">
        <v>96</v>
      </c>
      <c r="B84" s="98">
        <f>$B$8-64</f>
        <v>1953</v>
      </c>
      <c r="C84" s="99">
        <v>3482</v>
      </c>
      <c r="D84" s="99">
        <v>1715</v>
      </c>
      <c r="E84" s="99">
        <v>1767</v>
      </c>
    </row>
    <row r="85" spans="1:5" x14ac:dyDescent="0.2">
      <c r="A85" s="55" t="s">
        <v>36</v>
      </c>
      <c r="B85" s="100"/>
      <c r="C85" s="99">
        <f>SUM(C80:C84)</f>
        <v>18124</v>
      </c>
      <c r="D85" s="99">
        <f>SUM(D80:D84)</f>
        <v>8896</v>
      </c>
      <c r="E85" s="99">
        <f>SUM(E80:E84)</f>
        <v>9228</v>
      </c>
    </row>
    <row r="86" spans="1:5" x14ac:dyDescent="0.2">
      <c r="A86" s="47" t="s">
        <v>97</v>
      </c>
      <c r="B86" s="98">
        <f>$B$8-65</f>
        <v>1952</v>
      </c>
      <c r="C86" s="99">
        <v>3311</v>
      </c>
      <c r="D86" s="99">
        <v>1632</v>
      </c>
      <c r="E86" s="99">
        <v>1679</v>
      </c>
    </row>
    <row r="87" spans="1:5" x14ac:dyDescent="0.2">
      <c r="A87" s="47" t="s">
        <v>98</v>
      </c>
      <c r="B87" s="98">
        <f>$B$8-66</f>
        <v>1951</v>
      </c>
      <c r="C87" s="99">
        <v>3408</v>
      </c>
      <c r="D87" s="99">
        <v>1663</v>
      </c>
      <c r="E87" s="99">
        <v>1745</v>
      </c>
    </row>
    <row r="88" spans="1:5" x14ac:dyDescent="0.2">
      <c r="A88" s="47" t="s">
        <v>99</v>
      </c>
      <c r="B88" s="98">
        <f>$B$8-67</f>
        <v>1950</v>
      </c>
      <c r="C88" s="99">
        <v>3377</v>
      </c>
      <c r="D88" s="99">
        <v>1661</v>
      </c>
      <c r="E88" s="99">
        <v>1716</v>
      </c>
    </row>
    <row r="89" spans="1:5" x14ac:dyDescent="0.2">
      <c r="A89" s="47" t="s">
        <v>100</v>
      </c>
      <c r="B89" s="98">
        <f>$B$8-68</f>
        <v>1949</v>
      </c>
      <c r="C89" s="99">
        <v>3422</v>
      </c>
      <c r="D89" s="99">
        <v>1685</v>
      </c>
      <c r="E89" s="99">
        <v>1737</v>
      </c>
    </row>
    <row r="90" spans="1:5" x14ac:dyDescent="0.2">
      <c r="A90" s="47" t="s">
        <v>101</v>
      </c>
      <c r="B90" s="98">
        <f>$B$8-69</f>
        <v>1948</v>
      </c>
      <c r="C90" s="99">
        <v>3308</v>
      </c>
      <c r="D90" s="99">
        <v>1617</v>
      </c>
      <c r="E90" s="99">
        <v>1691</v>
      </c>
    </row>
    <row r="91" spans="1:5" x14ac:dyDescent="0.2">
      <c r="A91" s="55" t="s">
        <v>36</v>
      </c>
      <c r="B91" s="100"/>
      <c r="C91" s="99">
        <f>SUM(C86:C90)</f>
        <v>16826</v>
      </c>
      <c r="D91" s="99">
        <f>SUM(D86:D90)</f>
        <v>8258</v>
      </c>
      <c r="E91" s="99">
        <f>SUM(E86:E90)</f>
        <v>8568</v>
      </c>
    </row>
    <row r="92" spans="1:5" x14ac:dyDescent="0.2">
      <c r="A92" s="47" t="s">
        <v>102</v>
      </c>
      <c r="B92" s="98">
        <f>$B$8-70</f>
        <v>1947</v>
      </c>
      <c r="C92" s="99">
        <v>2989</v>
      </c>
      <c r="D92" s="99">
        <v>1442</v>
      </c>
      <c r="E92" s="99">
        <v>1547</v>
      </c>
    </row>
    <row r="93" spans="1:5" x14ac:dyDescent="0.2">
      <c r="A93" s="47" t="s">
        <v>103</v>
      </c>
      <c r="B93" s="98">
        <f>$B$8-71</f>
        <v>1946</v>
      </c>
      <c r="C93" s="99">
        <v>2657</v>
      </c>
      <c r="D93" s="99">
        <v>1260</v>
      </c>
      <c r="E93" s="99">
        <v>1397</v>
      </c>
    </row>
    <row r="94" spans="1:5" x14ac:dyDescent="0.2">
      <c r="A94" s="47" t="s">
        <v>104</v>
      </c>
      <c r="B94" s="98">
        <f>$B$8-72</f>
        <v>1945</v>
      </c>
      <c r="C94" s="99">
        <v>2234</v>
      </c>
      <c r="D94" s="99">
        <v>1052</v>
      </c>
      <c r="E94" s="99">
        <v>1182</v>
      </c>
    </row>
    <row r="95" spans="1:5" x14ac:dyDescent="0.2">
      <c r="A95" s="47" t="s">
        <v>105</v>
      </c>
      <c r="B95" s="98">
        <f>$B$8-73</f>
        <v>1944</v>
      </c>
      <c r="C95" s="99">
        <v>2926</v>
      </c>
      <c r="D95" s="99">
        <v>1419</v>
      </c>
      <c r="E95" s="99">
        <v>1507</v>
      </c>
    </row>
    <row r="96" spans="1:5" x14ac:dyDescent="0.2">
      <c r="A96" s="47" t="s">
        <v>106</v>
      </c>
      <c r="B96" s="98">
        <f>$B$8-74</f>
        <v>1943</v>
      </c>
      <c r="C96" s="99">
        <v>3027</v>
      </c>
      <c r="D96" s="99">
        <v>1416</v>
      </c>
      <c r="E96" s="99">
        <v>1611</v>
      </c>
    </row>
    <row r="97" spans="1:5" x14ac:dyDescent="0.2">
      <c r="A97" s="55" t="s">
        <v>36</v>
      </c>
      <c r="B97" s="100"/>
      <c r="C97" s="99">
        <f>SUM(C92:C96)</f>
        <v>13833</v>
      </c>
      <c r="D97" s="99">
        <f>SUM(D92:D96)</f>
        <v>6589</v>
      </c>
      <c r="E97" s="99">
        <f>SUM(E92:E96)</f>
        <v>7244</v>
      </c>
    </row>
    <row r="98" spans="1:5" x14ac:dyDescent="0.2">
      <c r="A98" s="47" t="s">
        <v>107</v>
      </c>
      <c r="B98" s="98">
        <f>$B$8-75</f>
        <v>1942</v>
      </c>
      <c r="C98" s="99">
        <v>2767</v>
      </c>
      <c r="D98" s="99">
        <v>1353</v>
      </c>
      <c r="E98" s="99">
        <v>1414</v>
      </c>
    </row>
    <row r="99" spans="1:5" x14ac:dyDescent="0.2">
      <c r="A99" s="47" t="s">
        <v>108</v>
      </c>
      <c r="B99" s="98">
        <f>$B$8-76</f>
        <v>1941</v>
      </c>
      <c r="C99" s="99">
        <v>3489</v>
      </c>
      <c r="D99" s="99">
        <v>1595</v>
      </c>
      <c r="E99" s="99">
        <v>1894</v>
      </c>
    </row>
    <row r="100" spans="1:5" x14ac:dyDescent="0.2">
      <c r="A100" s="47" t="s">
        <v>109</v>
      </c>
      <c r="B100" s="98">
        <f>$B$8-77</f>
        <v>1940</v>
      </c>
      <c r="C100" s="99">
        <v>3350</v>
      </c>
      <c r="D100" s="99">
        <v>1606</v>
      </c>
      <c r="E100" s="99">
        <v>1744</v>
      </c>
    </row>
    <row r="101" spans="1:5" x14ac:dyDescent="0.2">
      <c r="A101" s="47" t="s">
        <v>110</v>
      </c>
      <c r="B101" s="98">
        <f>$B$8-78</f>
        <v>1939</v>
      </c>
      <c r="C101" s="99">
        <v>3167</v>
      </c>
      <c r="D101" s="99">
        <v>1426</v>
      </c>
      <c r="E101" s="99">
        <v>1741</v>
      </c>
    </row>
    <row r="102" spans="1:5" x14ac:dyDescent="0.2">
      <c r="A102" s="48" t="s">
        <v>111</v>
      </c>
      <c r="B102" s="98">
        <f>$B$8-79</f>
        <v>1938</v>
      </c>
      <c r="C102" s="99">
        <v>2964</v>
      </c>
      <c r="D102" s="99">
        <v>1366</v>
      </c>
      <c r="E102" s="99">
        <v>1598</v>
      </c>
    </row>
    <row r="103" spans="1:5" x14ac:dyDescent="0.2">
      <c r="A103" s="56" t="s">
        <v>36</v>
      </c>
      <c r="B103" s="101"/>
      <c r="C103" s="99">
        <f>SUM(C98:C102)</f>
        <v>15737</v>
      </c>
      <c r="D103" s="99">
        <f>SUM(D98:D102)</f>
        <v>7346</v>
      </c>
      <c r="E103" s="99">
        <f>SUM(E98:E102)</f>
        <v>8391</v>
      </c>
    </row>
    <row r="104" spans="1:5" x14ac:dyDescent="0.2">
      <c r="A104" s="48" t="s">
        <v>112</v>
      </c>
      <c r="B104" s="98">
        <f>$B$8-80</f>
        <v>1937</v>
      </c>
      <c r="C104" s="99">
        <v>2608</v>
      </c>
      <c r="D104" s="99">
        <v>1217</v>
      </c>
      <c r="E104" s="99">
        <v>1391</v>
      </c>
    </row>
    <row r="105" spans="1:5" x14ac:dyDescent="0.2">
      <c r="A105" s="48" t="s">
        <v>123</v>
      </c>
      <c r="B105" s="98">
        <f>$B$8-81</f>
        <v>1936</v>
      </c>
      <c r="C105" s="99">
        <v>2332</v>
      </c>
      <c r="D105" s="99">
        <v>1057</v>
      </c>
      <c r="E105" s="99">
        <v>1275</v>
      </c>
    </row>
    <row r="106" spans="1:5" s="25" customFormat="1" x14ac:dyDescent="0.2">
      <c r="A106" s="48" t="s">
        <v>121</v>
      </c>
      <c r="B106" s="98">
        <f>$B$8-82</f>
        <v>1935</v>
      </c>
      <c r="C106" s="99">
        <v>2159</v>
      </c>
      <c r="D106" s="99">
        <v>936</v>
      </c>
      <c r="E106" s="99">
        <v>1223</v>
      </c>
    </row>
    <row r="107" spans="1:5" x14ac:dyDescent="0.2">
      <c r="A107" s="48" t="s">
        <v>124</v>
      </c>
      <c r="B107" s="98">
        <f>$B$8-83</f>
        <v>1934</v>
      </c>
      <c r="C107" s="99">
        <v>1658</v>
      </c>
      <c r="D107" s="99">
        <v>689</v>
      </c>
      <c r="E107" s="99">
        <v>969</v>
      </c>
    </row>
    <row r="108" spans="1:5" x14ac:dyDescent="0.2">
      <c r="A108" s="48" t="s">
        <v>122</v>
      </c>
      <c r="B108" s="98">
        <f>$B$8-84</f>
        <v>1933</v>
      </c>
      <c r="C108" s="99">
        <v>1243</v>
      </c>
      <c r="D108" s="99">
        <v>507</v>
      </c>
      <c r="E108" s="99">
        <v>736</v>
      </c>
    </row>
    <row r="109" spans="1:5" x14ac:dyDescent="0.2">
      <c r="A109" s="56" t="s">
        <v>36</v>
      </c>
      <c r="B109" s="101"/>
      <c r="C109" s="99">
        <f>SUM(C104:C108)</f>
        <v>10000</v>
      </c>
      <c r="D109" s="99">
        <f>SUM(D104:D108)</f>
        <v>4406</v>
      </c>
      <c r="E109" s="99">
        <f>SUM(E104:E108)</f>
        <v>5594</v>
      </c>
    </row>
    <row r="110" spans="1:5" x14ac:dyDescent="0.2">
      <c r="A110" s="48" t="s">
        <v>113</v>
      </c>
      <c r="B110" s="98">
        <f>$B$8-85</f>
        <v>1932</v>
      </c>
      <c r="C110" s="99">
        <v>1110</v>
      </c>
      <c r="D110" s="99">
        <v>404</v>
      </c>
      <c r="E110" s="99">
        <v>706</v>
      </c>
    </row>
    <row r="111" spans="1:5" x14ac:dyDescent="0.2">
      <c r="A111" s="48" t="s">
        <v>114</v>
      </c>
      <c r="B111" s="98">
        <f>$B$8-86</f>
        <v>1931</v>
      </c>
      <c r="C111" s="99">
        <v>1005</v>
      </c>
      <c r="D111" s="99">
        <v>362</v>
      </c>
      <c r="E111" s="99">
        <v>643</v>
      </c>
    </row>
    <row r="112" spans="1:5" x14ac:dyDescent="0.2">
      <c r="A112" s="48" t="s">
        <v>115</v>
      </c>
      <c r="B112" s="98">
        <f>$B$8-87</f>
        <v>1930</v>
      </c>
      <c r="C112" s="99">
        <v>965</v>
      </c>
      <c r="D112" s="99">
        <v>334</v>
      </c>
      <c r="E112" s="99">
        <v>631</v>
      </c>
    </row>
    <row r="113" spans="1:5" x14ac:dyDescent="0.2">
      <c r="A113" s="48" t="s">
        <v>116</v>
      </c>
      <c r="B113" s="98">
        <f>$B$8-88</f>
        <v>1929</v>
      </c>
      <c r="C113" s="99">
        <v>778</v>
      </c>
      <c r="D113" s="99">
        <v>271</v>
      </c>
      <c r="E113" s="99">
        <v>507</v>
      </c>
    </row>
    <row r="114" spans="1:5" x14ac:dyDescent="0.2">
      <c r="A114" s="48" t="s">
        <v>117</v>
      </c>
      <c r="B114" s="98">
        <f>$B$8-89</f>
        <v>1928</v>
      </c>
      <c r="C114" s="99">
        <v>700</v>
      </c>
      <c r="D114" s="99">
        <v>234</v>
      </c>
      <c r="E114" s="99">
        <v>466</v>
      </c>
    </row>
    <row r="115" spans="1:5" x14ac:dyDescent="0.2">
      <c r="A115" s="56" t="s">
        <v>36</v>
      </c>
      <c r="B115" s="102"/>
      <c r="C115" s="99">
        <f>SUM(C110:C114)</f>
        <v>4558</v>
      </c>
      <c r="D115" s="99">
        <f>SUM(D110:D114)</f>
        <v>1605</v>
      </c>
      <c r="E115" s="99">
        <f>SUM(E110:E114)</f>
        <v>2953</v>
      </c>
    </row>
    <row r="116" spans="1:5" x14ac:dyDescent="0.2">
      <c r="A116" s="48" t="s">
        <v>118</v>
      </c>
      <c r="B116" s="98">
        <f>$B$8-90</f>
        <v>1927</v>
      </c>
      <c r="C116" s="99">
        <v>2413</v>
      </c>
      <c r="D116" s="99">
        <v>651</v>
      </c>
      <c r="E116" s="99">
        <v>1762</v>
      </c>
    </row>
    <row r="117" spans="1:5" x14ac:dyDescent="0.2">
      <c r="A117" s="49"/>
      <c r="B117" s="53" t="s">
        <v>119</v>
      </c>
      <c r="C117" s="23"/>
      <c r="D117" s="23"/>
      <c r="E117" s="23"/>
    </row>
    <row r="118" spans="1:5" x14ac:dyDescent="0.2">
      <c r="A118" s="50" t="s">
        <v>120</v>
      </c>
      <c r="B118" s="103"/>
      <c r="C118" s="104">
        <v>273022</v>
      </c>
      <c r="D118" s="104">
        <v>134407</v>
      </c>
      <c r="E118" s="104">
        <v>138615</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17 SH</oddFooter>
  </headerFooter>
  <rowBreaks count="2" manualBreakCount="2">
    <brk id="49" max="16383" man="1"/>
    <brk id="7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topLeftCell="A88" zoomScaleNormal="100" workbookViewId="0">
      <selection activeCell="D124" sqref="D124"/>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86" t="s">
        <v>162</v>
      </c>
      <c r="B1" s="86"/>
      <c r="C1" s="87"/>
      <c r="D1" s="87"/>
      <c r="E1" s="87"/>
    </row>
    <row r="2" spans="1:8" s="10" customFormat="1" ht="14.1" customHeight="1" x14ac:dyDescent="0.2">
      <c r="A2" s="90" t="s">
        <v>164</v>
      </c>
      <c r="B2" s="90"/>
      <c r="C2" s="90"/>
      <c r="D2" s="90"/>
      <c r="E2" s="90"/>
    </row>
    <row r="3" spans="1:8" s="10" customFormat="1" ht="14.1" customHeight="1" x14ac:dyDescent="0.2">
      <c r="A3" s="86" t="s">
        <v>136</v>
      </c>
      <c r="B3" s="86"/>
      <c r="C3" s="86"/>
      <c r="D3" s="86"/>
      <c r="E3" s="86"/>
    </row>
    <row r="4" spans="1:8" s="10" customFormat="1" ht="14.1" customHeight="1" x14ac:dyDescent="0.2">
      <c r="A4" s="28"/>
      <c r="B4" s="28"/>
      <c r="C4" s="28"/>
      <c r="D4" s="28"/>
      <c r="E4" s="28"/>
    </row>
    <row r="5" spans="1:8" ht="28.35" customHeight="1" x14ac:dyDescent="0.2">
      <c r="A5" s="91" t="s">
        <v>161</v>
      </c>
      <c r="B5" s="93" t="s">
        <v>163</v>
      </c>
      <c r="C5" s="88" t="s">
        <v>30</v>
      </c>
      <c r="D5" s="88" t="s">
        <v>22</v>
      </c>
      <c r="E5" s="89" t="s">
        <v>23</v>
      </c>
    </row>
    <row r="6" spans="1:8" ht="28.35" customHeight="1" x14ac:dyDescent="0.2">
      <c r="A6" s="92"/>
      <c r="B6" s="94"/>
      <c r="C6" s="19" t="s">
        <v>158</v>
      </c>
      <c r="D6" s="19" t="s">
        <v>159</v>
      </c>
      <c r="E6" s="20" t="s">
        <v>160</v>
      </c>
    </row>
    <row r="7" spans="1:8" ht="14.1" customHeight="1" x14ac:dyDescent="0.2">
      <c r="A7" s="45"/>
      <c r="B7" s="51"/>
      <c r="C7" s="21"/>
      <c r="D7" s="21"/>
      <c r="E7" s="21"/>
    </row>
    <row r="8" spans="1:8" ht="14.1" customHeight="1" x14ac:dyDescent="0.2">
      <c r="A8" s="46" t="s">
        <v>31</v>
      </c>
      <c r="B8" s="98">
        <v>2017</v>
      </c>
      <c r="C8" s="99">
        <v>1763</v>
      </c>
      <c r="D8" s="99">
        <v>924</v>
      </c>
      <c r="E8" s="99">
        <v>839</v>
      </c>
    </row>
    <row r="9" spans="1:8" ht="14.1" customHeight="1" x14ac:dyDescent="0.2">
      <c r="A9" s="46" t="s">
        <v>32</v>
      </c>
      <c r="B9" s="98">
        <f>$B$8-1</f>
        <v>2016</v>
      </c>
      <c r="C9" s="99">
        <v>1852</v>
      </c>
      <c r="D9" s="99">
        <v>952</v>
      </c>
      <c r="E9" s="99">
        <v>900</v>
      </c>
    </row>
    <row r="10" spans="1:8" ht="14.1" customHeight="1" x14ac:dyDescent="0.2">
      <c r="A10" s="46" t="s">
        <v>33</v>
      </c>
      <c r="B10" s="98">
        <f>$B$8-2</f>
        <v>2015</v>
      </c>
      <c r="C10" s="99">
        <v>1787</v>
      </c>
      <c r="D10" s="99">
        <v>941</v>
      </c>
      <c r="E10" s="99">
        <v>846</v>
      </c>
    </row>
    <row r="11" spans="1:8" ht="14.1" customHeight="1" x14ac:dyDescent="0.2">
      <c r="A11" s="46" t="s">
        <v>34</v>
      </c>
      <c r="B11" s="98">
        <f>$B$8-3</f>
        <v>2014</v>
      </c>
      <c r="C11" s="99">
        <v>1673</v>
      </c>
      <c r="D11" s="99">
        <v>829</v>
      </c>
      <c r="E11" s="99">
        <v>844</v>
      </c>
      <c r="H11" s="24"/>
    </row>
    <row r="12" spans="1:8" ht="14.1" customHeight="1" x14ac:dyDescent="0.2">
      <c r="A12" s="46" t="s">
        <v>35</v>
      </c>
      <c r="B12" s="98">
        <f>$B$8-4</f>
        <v>2013</v>
      </c>
      <c r="C12" s="99">
        <v>1780</v>
      </c>
      <c r="D12" s="99">
        <v>898</v>
      </c>
      <c r="E12" s="99">
        <v>882</v>
      </c>
    </row>
    <row r="13" spans="1:8" ht="14.1" customHeight="1" x14ac:dyDescent="0.2">
      <c r="A13" s="54" t="s">
        <v>36</v>
      </c>
      <c r="B13" s="98"/>
      <c r="C13" s="99">
        <f>SUM(C8:C12)</f>
        <v>8855</v>
      </c>
      <c r="D13" s="99">
        <f>SUM(D8:D12)</f>
        <v>4544</v>
      </c>
      <c r="E13" s="99">
        <f>SUM(E8:E12)</f>
        <v>4311</v>
      </c>
    </row>
    <row r="14" spans="1:8" ht="14.1" customHeight="1" x14ac:dyDescent="0.2">
      <c r="A14" s="47" t="s">
        <v>37</v>
      </c>
      <c r="B14" s="98">
        <f>$B$8-5</f>
        <v>2012</v>
      </c>
      <c r="C14" s="99">
        <v>1747</v>
      </c>
      <c r="D14" s="99">
        <v>884</v>
      </c>
      <c r="E14" s="99">
        <v>863</v>
      </c>
    </row>
    <row r="15" spans="1:8" ht="14.1" customHeight="1" x14ac:dyDescent="0.2">
      <c r="A15" s="47" t="s">
        <v>38</v>
      </c>
      <c r="B15" s="98">
        <f>$B$8-6</f>
        <v>2011</v>
      </c>
      <c r="C15" s="99">
        <v>1695</v>
      </c>
      <c r="D15" s="99">
        <v>899</v>
      </c>
      <c r="E15" s="99">
        <v>796</v>
      </c>
    </row>
    <row r="16" spans="1:8" ht="14.1" customHeight="1" x14ac:dyDescent="0.2">
      <c r="A16" s="47" t="s">
        <v>39</v>
      </c>
      <c r="B16" s="98">
        <f>$B$8-7</f>
        <v>2010</v>
      </c>
      <c r="C16" s="99">
        <v>1821</v>
      </c>
      <c r="D16" s="99">
        <v>952</v>
      </c>
      <c r="E16" s="99">
        <v>869</v>
      </c>
    </row>
    <row r="17" spans="1:5" ht="14.1" customHeight="1" x14ac:dyDescent="0.2">
      <c r="A17" s="47" t="s">
        <v>40</v>
      </c>
      <c r="B17" s="98">
        <f>$B$8-8</f>
        <v>2009</v>
      </c>
      <c r="C17" s="99">
        <v>1841</v>
      </c>
      <c r="D17" s="99">
        <v>966</v>
      </c>
      <c r="E17" s="99">
        <v>875</v>
      </c>
    </row>
    <row r="18" spans="1:5" ht="14.1" customHeight="1" x14ac:dyDescent="0.2">
      <c r="A18" s="47" t="s">
        <v>41</v>
      </c>
      <c r="B18" s="98">
        <f>$B$8-9</f>
        <v>2008</v>
      </c>
      <c r="C18" s="99">
        <v>1857</v>
      </c>
      <c r="D18" s="99">
        <v>962</v>
      </c>
      <c r="E18" s="99">
        <v>895</v>
      </c>
    </row>
    <row r="19" spans="1:5" ht="14.1" customHeight="1" x14ac:dyDescent="0.2">
      <c r="A19" s="55" t="s">
        <v>36</v>
      </c>
      <c r="B19" s="100"/>
      <c r="C19" s="99">
        <f>SUM(C14:C18)</f>
        <v>8961</v>
      </c>
      <c r="D19" s="99">
        <f>SUM(D14:D18)</f>
        <v>4663</v>
      </c>
      <c r="E19" s="99">
        <f>SUM(E14:E18)</f>
        <v>4298</v>
      </c>
    </row>
    <row r="20" spans="1:5" ht="14.1" customHeight="1" x14ac:dyDescent="0.2">
      <c r="A20" s="47" t="s">
        <v>42</v>
      </c>
      <c r="B20" s="98">
        <f>$B$8-10</f>
        <v>2007</v>
      </c>
      <c r="C20" s="99">
        <v>1840</v>
      </c>
      <c r="D20" s="99">
        <v>975</v>
      </c>
      <c r="E20" s="99">
        <v>865</v>
      </c>
    </row>
    <row r="21" spans="1:5" ht="14.1" customHeight="1" x14ac:dyDescent="0.2">
      <c r="A21" s="47" t="s">
        <v>43</v>
      </c>
      <c r="B21" s="98">
        <f>$B$8-11</f>
        <v>2006</v>
      </c>
      <c r="C21" s="99">
        <v>1910</v>
      </c>
      <c r="D21" s="99">
        <v>1011</v>
      </c>
      <c r="E21" s="99">
        <v>899</v>
      </c>
    </row>
    <row r="22" spans="1:5" ht="14.1" customHeight="1" x14ac:dyDescent="0.2">
      <c r="A22" s="47" t="s">
        <v>44</v>
      </c>
      <c r="B22" s="98">
        <f>$B$8-12</f>
        <v>2005</v>
      </c>
      <c r="C22" s="99">
        <v>1873</v>
      </c>
      <c r="D22" s="99">
        <v>965</v>
      </c>
      <c r="E22" s="99">
        <v>908</v>
      </c>
    </row>
    <row r="23" spans="1:5" ht="14.1" customHeight="1" x14ac:dyDescent="0.2">
      <c r="A23" s="47" t="s">
        <v>45</v>
      </c>
      <c r="B23" s="98">
        <f>$B$8-13</f>
        <v>2004</v>
      </c>
      <c r="C23" s="99">
        <v>2013</v>
      </c>
      <c r="D23" s="99">
        <v>1014</v>
      </c>
      <c r="E23" s="99">
        <v>999</v>
      </c>
    </row>
    <row r="24" spans="1:5" ht="14.1" customHeight="1" x14ac:dyDescent="0.2">
      <c r="A24" s="47" t="s">
        <v>46</v>
      </c>
      <c r="B24" s="98">
        <f>$B$8-14</f>
        <v>2003</v>
      </c>
      <c r="C24" s="99">
        <v>2003</v>
      </c>
      <c r="D24" s="99">
        <v>1029</v>
      </c>
      <c r="E24" s="99">
        <v>974</v>
      </c>
    </row>
    <row r="25" spans="1:5" ht="14.1" customHeight="1" x14ac:dyDescent="0.2">
      <c r="A25" s="55" t="s">
        <v>36</v>
      </c>
      <c r="B25" s="100"/>
      <c r="C25" s="99">
        <f>SUM(C20:C24)</f>
        <v>9639</v>
      </c>
      <c r="D25" s="99">
        <f>SUM(D20:D24)</f>
        <v>4994</v>
      </c>
      <c r="E25" s="99">
        <f>SUM(E20:E24)</f>
        <v>4645</v>
      </c>
    </row>
    <row r="26" spans="1:5" ht="14.1" customHeight="1" x14ac:dyDescent="0.2">
      <c r="A26" s="47" t="s">
        <v>47</v>
      </c>
      <c r="B26" s="98">
        <f>$B$8-15</f>
        <v>2002</v>
      </c>
      <c r="C26" s="99">
        <v>2081</v>
      </c>
      <c r="D26" s="99">
        <v>1035</v>
      </c>
      <c r="E26" s="99">
        <v>1046</v>
      </c>
    </row>
    <row r="27" spans="1:5" ht="14.1" customHeight="1" x14ac:dyDescent="0.2">
      <c r="A27" s="47" t="s">
        <v>48</v>
      </c>
      <c r="B27" s="98">
        <f>$B$8-16</f>
        <v>2001</v>
      </c>
      <c r="C27" s="99">
        <v>2135</v>
      </c>
      <c r="D27" s="99">
        <v>1109</v>
      </c>
      <c r="E27" s="99">
        <v>1026</v>
      </c>
    </row>
    <row r="28" spans="1:5" ht="14.1" customHeight="1" x14ac:dyDescent="0.2">
      <c r="A28" s="47" t="s">
        <v>49</v>
      </c>
      <c r="B28" s="98">
        <f>$B$8-17</f>
        <v>2000</v>
      </c>
      <c r="C28" s="99">
        <v>2378</v>
      </c>
      <c r="D28" s="99">
        <v>1234</v>
      </c>
      <c r="E28" s="99">
        <v>1144</v>
      </c>
    </row>
    <row r="29" spans="1:5" ht="14.1" customHeight="1" x14ac:dyDescent="0.2">
      <c r="A29" s="47" t="s">
        <v>50</v>
      </c>
      <c r="B29" s="98">
        <f>$B$8-18</f>
        <v>1999</v>
      </c>
      <c r="C29" s="99">
        <v>2471</v>
      </c>
      <c r="D29" s="99">
        <v>1322</v>
      </c>
      <c r="E29" s="99">
        <v>1149</v>
      </c>
    </row>
    <row r="30" spans="1:5" ht="14.1" customHeight="1" x14ac:dyDescent="0.2">
      <c r="A30" s="46" t="s">
        <v>51</v>
      </c>
      <c r="B30" s="98">
        <f>$B$8-19</f>
        <v>1998</v>
      </c>
      <c r="C30" s="99">
        <v>2163</v>
      </c>
      <c r="D30" s="99">
        <v>1171</v>
      </c>
      <c r="E30" s="99">
        <v>992</v>
      </c>
    </row>
    <row r="31" spans="1:5" ht="14.1" customHeight="1" x14ac:dyDescent="0.2">
      <c r="A31" s="55" t="s">
        <v>36</v>
      </c>
      <c r="B31" s="100"/>
      <c r="C31" s="99">
        <f>SUM(C26:C30)</f>
        <v>11228</v>
      </c>
      <c r="D31" s="99">
        <f>SUM(D26:D30)</f>
        <v>5871</v>
      </c>
      <c r="E31" s="99">
        <f>SUM(E26:E30)</f>
        <v>5357</v>
      </c>
    </row>
    <row r="32" spans="1:5" ht="14.1" customHeight="1" x14ac:dyDescent="0.2">
      <c r="A32" s="47" t="s">
        <v>52</v>
      </c>
      <c r="B32" s="98">
        <f>$B$8-20</f>
        <v>1997</v>
      </c>
      <c r="C32" s="99">
        <v>2138</v>
      </c>
      <c r="D32" s="99">
        <v>1179</v>
      </c>
      <c r="E32" s="99">
        <v>959</v>
      </c>
    </row>
    <row r="33" spans="1:5" ht="14.1" customHeight="1" x14ac:dyDescent="0.2">
      <c r="A33" s="47" t="s">
        <v>53</v>
      </c>
      <c r="B33" s="98">
        <f>$B$8-21</f>
        <v>1996</v>
      </c>
      <c r="C33" s="99">
        <v>1917</v>
      </c>
      <c r="D33" s="99">
        <v>1043</v>
      </c>
      <c r="E33" s="99">
        <v>874</v>
      </c>
    </row>
    <row r="34" spans="1:5" ht="14.1" customHeight="1" x14ac:dyDescent="0.2">
      <c r="A34" s="47" t="s">
        <v>54</v>
      </c>
      <c r="B34" s="98">
        <f>$B$8-22</f>
        <v>1995</v>
      </c>
      <c r="C34" s="99">
        <v>1857</v>
      </c>
      <c r="D34" s="99">
        <v>970</v>
      </c>
      <c r="E34" s="99">
        <v>887</v>
      </c>
    </row>
    <row r="35" spans="1:5" ht="14.1" customHeight="1" x14ac:dyDescent="0.2">
      <c r="A35" s="47" t="s">
        <v>55</v>
      </c>
      <c r="B35" s="98">
        <f>$B$8-23</f>
        <v>1994</v>
      </c>
      <c r="C35" s="99">
        <v>1797</v>
      </c>
      <c r="D35" s="99">
        <v>964</v>
      </c>
      <c r="E35" s="99">
        <v>833</v>
      </c>
    </row>
    <row r="36" spans="1:5" ht="14.1" customHeight="1" x14ac:dyDescent="0.2">
      <c r="A36" s="47" t="s">
        <v>56</v>
      </c>
      <c r="B36" s="98">
        <f>$B$8-24</f>
        <v>1993</v>
      </c>
      <c r="C36" s="99">
        <v>1919</v>
      </c>
      <c r="D36" s="99">
        <v>1018</v>
      </c>
      <c r="E36" s="99">
        <v>901</v>
      </c>
    </row>
    <row r="37" spans="1:5" ht="14.1" customHeight="1" x14ac:dyDescent="0.2">
      <c r="A37" s="55" t="s">
        <v>36</v>
      </c>
      <c r="B37" s="100"/>
      <c r="C37" s="99">
        <f>SUM(C32:C36)</f>
        <v>9628</v>
      </c>
      <c r="D37" s="99">
        <f>SUM(D32:D36)</f>
        <v>5174</v>
      </c>
      <c r="E37" s="99">
        <f>SUM(E32:E36)</f>
        <v>4454</v>
      </c>
    </row>
    <row r="38" spans="1:5" ht="14.1" customHeight="1" x14ac:dyDescent="0.2">
      <c r="A38" s="47" t="s">
        <v>57</v>
      </c>
      <c r="B38" s="98">
        <f>$B$8-25</f>
        <v>1992</v>
      </c>
      <c r="C38" s="99">
        <v>1924</v>
      </c>
      <c r="D38" s="99">
        <v>1021</v>
      </c>
      <c r="E38" s="99">
        <v>903</v>
      </c>
    </row>
    <row r="39" spans="1:5" ht="14.1" customHeight="1" x14ac:dyDescent="0.2">
      <c r="A39" s="47" t="s">
        <v>58</v>
      </c>
      <c r="B39" s="98">
        <f>$B$8-26</f>
        <v>1991</v>
      </c>
      <c r="C39" s="99">
        <v>1934</v>
      </c>
      <c r="D39" s="99">
        <v>1016</v>
      </c>
      <c r="E39" s="99">
        <v>918</v>
      </c>
    </row>
    <row r="40" spans="1:5" ht="14.1" customHeight="1" x14ac:dyDescent="0.2">
      <c r="A40" s="47" t="s">
        <v>59</v>
      </c>
      <c r="B40" s="98">
        <f>$B$8-27</f>
        <v>1990</v>
      </c>
      <c r="C40" s="99">
        <v>2123</v>
      </c>
      <c r="D40" s="99">
        <v>1113</v>
      </c>
      <c r="E40" s="99">
        <v>1010</v>
      </c>
    </row>
    <row r="41" spans="1:5" ht="14.1" customHeight="1" x14ac:dyDescent="0.2">
      <c r="A41" s="47" t="s">
        <v>60</v>
      </c>
      <c r="B41" s="98">
        <f>$B$8-28</f>
        <v>1989</v>
      </c>
      <c r="C41" s="99">
        <v>1951</v>
      </c>
      <c r="D41" s="99">
        <v>985</v>
      </c>
      <c r="E41" s="99">
        <v>966</v>
      </c>
    </row>
    <row r="42" spans="1:5" ht="14.1" customHeight="1" x14ac:dyDescent="0.2">
      <c r="A42" s="47" t="s">
        <v>61</v>
      </c>
      <c r="B42" s="98">
        <f>$B$8-29</f>
        <v>1988</v>
      </c>
      <c r="C42" s="99">
        <v>2129</v>
      </c>
      <c r="D42" s="99">
        <v>1129</v>
      </c>
      <c r="E42" s="99">
        <v>1000</v>
      </c>
    </row>
    <row r="43" spans="1:5" ht="14.1" customHeight="1" x14ac:dyDescent="0.2">
      <c r="A43" s="55" t="s">
        <v>36</v>
      </c>
      <c r="B43" s="100"/>
      <c r="C43" s="99">
        <f>SUM(C38:C42)</f>
        <v>10061</v>
      </c>
      <c r="D43" s="99">
        <f>SUM(D38:D42)</f>
        <v>5264</v>
      </c>
      <c r="E43" s="99">
        <f>SUM(E38:E42)</f>
        <v>4797</v>
      </c>
    </row>
    <row r="44" spans="1:5" ht="14.1" customHeight="1" x14ac:dyDescent="0.2">
      <c r="A44" s="47" t="s">
        <v>62</v>
      </c>
      <c r="B44" s="98">
        <f>$B$8-30</f>
        <v>1987</v>
      </c>
      <c r="C44" s="99">
        <v>2035</v>
      </c>
      <c r="D44" s="99">
        <v>1029</v>
      </c>
      <c r="E44" s="99">
        <v>1006</v>
      </c>
    </row>
    <row r="45" spans="1:5" ht="14.1" customHeight="1" x14ac:dyDescent="0.2">
      <c r="A45" s="47" t="s">
        <v>63</v>
      </c>
      <c r="B45" s="98">
        <f>$B$8-31</f>
        <v>1986</v>
      </c>
      <c r="C45" s="99">
        <v>2091</v>
      </c>
      <c r="D45" s="99">
        <v>1061</v>
      </c>
      <c r="E45" s="99">
        <v>1030</v>
      </c>
    </row>
    <row r="46" spans="1:5" ht="14.1" customHeight="1" x14ac:dyDescent="0.2">
      <c r="A46" s="47" t="s">
        <v>64</v>
      </c>
      <c r="B46" s="98">
        <f>$B$8-32</f>
        <v>1985</v>
      </c>
      <c r="C46" s="99">
        <v>1985</v>
      </c>
      <c r="D46" s="99">
        <v>994</v>
      </c>
      <c r="E46" s="99">
        <v>991</v>
      </c>
    </row>
    <row r="47" spans="1:5" ht="14.1" customHeight="1" x14ac:dyDescent="0.2">
      <c r="A47" s="47" t="s">
        <v>65</v>
      </c>
      <c r="B47" s="98">
        <f>$B$8-33</f>
        <v>1984</v>
      </c>
      <c r="C47" s="99">
        <v>1937</v>
      </c>
      <c r="D47" s="99">
        <v>951</v>
      </c>
      <c r="E47" s="99">
        <v>986</v>
      </c>
    </row>
    <row r="48" spans="1:5" ht="14.1" customHeight="1" x14ac:dyDescent="0.2">
      <c r="A48" s="47" t="s">
        <v>66</v>
      </c>
      <c r="B48" s="98">
        <f>$B$8-34</f>
        <v>1983</v>
      </c>
      <c r="C48" s="99">
        <v>1925</v>
      </c>
      <c r="D48" s="99">
        <v>956</v>
      </c>
      <c r="E48" s="99">
        <v>969</v>
      </c>
    </row>
    <row r="49" spans="1:5" ht="14.1" customHeight="1" x14ac:dyDescent="0.2">
      <c r="A49" s="55" t="s">
        <v>36</v>
      </c>
      <c r="B49" s="100"/>
      <c r="C49" s="99">
        <f>SUM(C44:C48)</f>
        <v>9973</v>
      </c>
      <c r="D49" s="99">
        <f>SUM(D44:D48)</f>
        <v>4991</v>
      </c>
      <c r="E49" s="99">
        <f>SUM(E44:E48)</f>
        <v>4982</v>
      </c>
    </row>
    <row r="50" spans="1:5" ht="14.1" customHeight="1" x14ac:dyDescent="0.2">
      <c r="A50" s="47" t="s">
        <v>67</v>
      </c>
      <c r="B50" s="98">
        <f>$B$8-35</f>
        <v>1982</v>
      </c>
      <c r="C50" s="99">
        <v>2091</v>
      </c>
      <c r="D50" s="99">
        <v>1035</v>
      </c>
      <c r="E50" s="99">
        <v>1056</v>
      </c>
    </row>
    <row r="51" spans="1:5" ht="14.1" customHeight="1" x14ac:dyDescent="0.2">
      <c r="A51" s="47" t="s">
        <v>68</v>
      </c>
      <c r="B51" s="98">
        <f>$B$8-36</f>
        <v>1981</v>
      </c>
      <c r="C51" s="99">
        <v>2133</v>
      </c>
      <c r="D51" s="99">
        <v>1035</v>
      </c>
      <c r="E51" s="99">
        <v>1098</v>
      </c>
    </row>
    <row r="52" spans="1:5" ht="14.1" customHeight="1" x14ac:dyDescent="0.2">
      <c r="A52" s="47" t="s">
        <v>69</v>
      </c>
      <c r="B52" s="98">
        <f>$B$8-37</f>
        <v>1980</v>
      </c>
      <c r="C52" s="99">
        <v>2255</v>
      </c>
      <c r="D52" s="99">
        <v>1124</v>
      </c>
      <c r="E52" s="99">
        <v>1131</v>
      </c>
    </row>
    <row r="53" spans="1:5" ht="14.1" customHeight="1" x14ac:dyDescent="0.2">
      <c r="A53" s="47" t="s">
        <v>70</v>
      </c>
      <c r="B53" s="98">
        <f>$B$8-38</f>
        <v>1979</v>
      </c>
      <c r="C53" s="99">
        <v>2152</v>
      </c>
      <c r="D53" s="99">
        <v>1080</v>
      </c>
      <c r="E53" s="99">
        <v>1072</v>
      </c>
    </row>
    <row r="54" spans="1:5" ht="14.1" customHeight="1" x14ac:dyDescent="0.2">
      <c r="A54" s="46" t="s">
        <v>71</v>
      </c>
      <c r="B54" s="98">
        <f>$B$8-39</f>
        <v>1978</v>
      </c>
      <c r="C54" s="99">
        <v>2183</v>
      </c>
      <c r="D54" s="99">
        <v>1075</v>
      </c>
      <c r="E54" s="99">
        <v>1108</v>
      </c>
    </row>
    <row r="55" spans="1:5" ht="14.1" customHeight="1" x14ac:dyDescent="0.2">
      <c r="A55" s="54" t="s">
        <v>36</v>
      </c>
      <c r="B55" s="100"/>
      <c r="C55" s="99">
        <f>SUM(C50:C54)</f>
        <v>10814</v>
      </c>
      <c r="D55" s="99">
        <f>SUM(D50:D54)</f>
        <v>5349</v>
      </c>
      <c r="E55" s="99">
        <f>SUM(E50:E54)</f>
        <v>5465</v>
      </c>
    </row>
    <row r="56" spans="1:5" ht="14.1" customHeight="1" x14ac:dyDescent="0.2">
      <c r="A56" s="46" t="s">
        <v>72</v>
      </c>
      <c r="B56" s="98">
        <f>$B$8-40</f>
        <v>1977</v>
      </c>
      <c r="C56" s="99">
        <v>2113</v>
      </c>
      <c r="D56" s="99">
        <v>1056</v>
      </c>
      <c r="E56" s="99">
        <v>1057</v>
      </c>
    </row>
    <row r="57" spans="1:5" ht="14.1" customHeight="1" x14ac:dyDescent="0.2">
      <c r="A57" s="46" t="s">
        <v>73</v>
      </c>
      <c r="B57" s="98">
        <f>$B$8-41</f>
        <v>1976</v>
      </c>
      <c r="C57" s="99">
        <v>2262</v>
      </c>
      <c r="D57" s="99">
        <v>1108</v>
      </c>
      <c r="E57" s="99">
        <v>1154</v>
      </c>
    </row>
    <row r="58" spans="1:5" ht="14.1" customHeight="1" x14ac:dyDescent="0.2">
      <c r="A58" s="46" t="s">
        <v>74</v>
      </c>
      <c r="B58" s="98">
        <f>$B$8-42</f>
        <v>1975</v>
      </c>
      <c r="C58" s="99">
        <v>2065</v>
      </c>
      <c r="D58" s="99">
        <v>1006</v>
      </c>
      <c r="E58" s="99">
        <v>1059</v>
      </c>
    </row>
    <row r="59" spans="1:5" ht="14.1" customHeight="1" x14ac:dyDescent="0.2">
      <c r="A59" s="46" t="s">
        <v>75</v>
      </c>
      <c r="B59" s="98">
        <f>$B$8-43</f>
        <v>1974</v>
      </c>
      <c r="C59" s="99">
        <v>2152</v>
      </c>
      <c r="D59" s="99">
        <v>1056</v>
      </c>
      <c r="E59" s="99">
        <v>1096</v>
      </c>
    </row>
    <row r="60" spans="1:5" ht="14.1" customHeight="1" x14ac:dyDescent="0.2">
      <c r="A60" s="46" t="s">
        <v>76</v>
      </c>
      <c r="B60" s="98">
        <f>$B$8-44</f>
        <v>1973</v>
      </c>
      <c r="C60" s="99">
        <v>2248</v>
      </c>
      <c r="D60" s="99">
        <v>1126</v>
      </c>
      <c r="E60" s="99">
        <v>1122</v>
      </c>
    </row>
    <row r="61" spans="1:5" ht="14.1" customHeight="1" x14ac:dyDescent="0.2">
      <c r="A61" s="55" t="s">
        <v>36</v>
      </c>
      <c r="B61" s="100"/>
      <c r="C61" s="99">
        <f>SUM(C56:C60)</f>
        <v>10840</v>
      </c>
      <c r="D61" s="99">
        <f>SUM(D56:D60)</f>
        <v>5352</v>
      </c>
      <c r="E61" s="99">
        <f>SUM(E56:E60)</f>
        <v>5488</v>
      </c>
    </row>
    <row r="62" spans="1:5" ht="14.1" customHeight="1" x14ac:dyDescent="0.2">
      <c r="A62" s="47" t="s">
        <v>77</v>
      </c>
      <c r="B62" s="98">
        <f>$B$8-45</f>
        <v>1972</v>
      </c>
      <c r="C62" s="99">
        <v>2422</v>
      </c>
      <c r="D62" s="99">
        <v>1187</v>
      </c>
      <c r="E62" s="99">
        <v>1235</v>
      </c>
    </row>
    <row r="63" spans="1:5" ht="14.1" customHeight="1" x14ac:dyDescent="0.2">
      <c r="A63" s="47" t="s">
        <v>78</v>
      </c>
      <c r="B63" s="98">
        <f>$B$8-46</f>
        <v>1971</v>
      </c>
      <c r="C63" s="99">
        <v>2765</v>
      </c>
      <c r="D63" s="99">
        <v>1358</v>
      </c>
      <c r="E63" s="99">
        <v>1407</v>
      </c>
    </row>
    <row r="64" spans="1:5" ht="14.1" customHeight="1" x14ac:dyDescent="0.2">
      <c r="A64" s="47" t="s">
        <v>79</v>
      </c>
      <c r="B64" s="98">
        <f>$B$8-47</f>
        <v>1970</v>
      </c>
      <c r="C64" s="99">
        <v>2924</v>
      </c>
      <c r="D64" s="99">
        <v>1475</v>
      </c>
      <c r="E64" s="99">
        <v>1449</v>
      </c>
    </row>
    <row r="65" spans="1:5" ht="14.1" customHeight="1" x14ac:dyDescent="0.2">
      <c r="A65" s="47" t="s">
        <v>80</v>
      </c>
      <c r="B65" s="98">
        <f>$B$8-48</f>
        <v>1969</v>
      </c>
      <c r="C65" s="99">
        <v>3361</v>
      </c>
      <c r="D65" s="99">
        <v>1690</v>
      </c>
      <c r="E65" s="99">
        <v>1671</v>
      </c>
    </row>
    <row r="66" spans="1:5" ht="14.1" customHeight="1" x14ac:dyDescent="0.2">
      <c r="A66" s="47" t="s">
        <v>81</v>
      </c>
      <c r="B66" s="98">
        <f>$B$8-49</f>
        <v>1968</v>
      </c>
      <c r="C66" s="99">
        <v>3596</v>
      </c>
      <c r="D66" s="99">
        <v>1734</v>
      </c>
      <c r="E66" s="99">
        <v>1862</v>
      </c>
    </row>
    <row r="67" spans="1:5" ht="14.1" customHeight="1" x14ac:dyDescent="0.2">
      <c r="A67" s="55" t="s">
        <v>36</v>
      </c>
      <c r="B67" s="100"/>
      <c r="C67" s="99">
        <f>SUM(C62:C66)</f>
        <v>15068</v>
      </c>
      <c r="D67" s="99">
        <f>SUM(D62:D66)</f>
        <v>7444</v>
      </c>
      <c r="E67" s="99">
        <f>SUM(E62:E66)</f>
        <v>7624</v>
      </c>
    </row>
    <row r="68" spans="1:5" ht="14.1" customHeight="1" x14ac:dyDescent="0.2">
      <c r="A68" s="47" t="s">
        <v>82</v>
      </c>
      <c r="B68" s="98">
        <f>$B$8-50</f>
        <v>1967</v>
      </c>
      <c r="C68" s="99">
        <v>3657</v>
      </c>
      <c r="D68" s="99">
        <v>1839</v>
      </c>
      <c r="E68" s="99">
        <v>1818</v>
      </c>
    </row>
    <row r="69" spans="1:5" ht="14.1" customHeight="1" x14ac:dyDescent="0.2">
      <c r="A69" s="47" t="s">
        <v>83</v>
      </c>
      <c r="B69" s="98">
        <f>$B$8-51</f>
        <v>1966</v>
      </c>
      <c r="C69" s="99">
        <v>3755</v>
      </c>
      <c r="D69" s="99">
        <v>1902</v>
      </c>
      <c r="E69" s="99">
        <v>1853</v>
      </c>
    </row>
    <row r="70" spans="1:5" ht="14.1" customHeight="1" x14ac:dyDescent="0.2">
      <c r="A70" s="47" t="s">
        <v>84</v>
      </c>
      <c r="B70" s="98">
        <f>$B$8-52</f>
        <v>1965</v>
      </c>
      <c r="C70" s="99">
        <v>3602</v>
      </c>
      <c r="D70" s="99">
        <v>1790</v>
      </c>
      <c r="E70" s="99">
        <v>1812</v>
      </c>
    </row>
    <row r="71" spans="1:5" ht="14.1" customHeight="1" x14ac:dyDescent="0.2">
      <c r="A71" s="47" t="s">
        <v>85</v>
      </c>
      <c r="B71" s="98">
        <f>$B$8-53</f>
        <v>1964</v>
      </c>
      <c r="C71" s="99">
        <v>3692</v>
      </c>
      <c r="D71" s="99">
        <v>1806</v>
      </c>
      <c r="E71" s="99">
        <v>1886</v>
      </c>
    </row>
    <row r="72" spans="1:5" ht="14.1" customHeight="1" x14ac:dyDescent="0.2">
      <c r="A72" s="47" t="s">
        <v>86</v>
      </c>
      <c r="B72" s="98">
        <f>$B$8-54</f>
        <v>1963</v>
      </c>
      <c r="C72" s="99">
        <v>3539</v>
      </c>
      <c r="D72" s="99">
        <v>1776</v>
      </c>
      <c r="E72" s="99">
        <v>1763</v>
      </c>
    </row>
    <row r="73" spans="1:5" ht="14.1" customHeight="1" x14ac:dyDescent="0.2">
      <c r="A73" s="55" t="s">
        <v>36</v>
      </c>
      <c r="B73" s="100"/>
      <c r="C73" s="99">
        <f>SUM(C68:C72)</f>
        <v>18245</v>
      </c>
      <c r="D73" s="99">
        <f>SUM(D68:D72)</f>
        <v>9113</v>
      </c>
      <c r="E73" s="99">
        <f>SUM(E68:E72)</f>
        <v>9132</v>
      </c>
    </row>
    <row r="74" spans="1:5" ht="14.1" customHeight="1" x14ac:dyDescent="0.2">
      <c r="A74" s="47" t="s">
        <v>87</v>
      </c>
      <c r="B74" s="98">
        <f>$B$8-55</f>
        <v>1962</v>
      </c>
      <c r="C74" s="99">
        <v>3416</v>
      </c>
      <c r="D74" s="99">
        <v>1764</v>
      </c>
      <c r="E74" s="99">
        <v>1652</v>
      </c>
    </row>
    <row r="75" spans="1:5" ht="14.1" customHeight="1" x14ac:dyDescent="0.2">
      <c r="A75" s="47" t="s">
        <v>88</v>
      </c>
      <c r="B75" s="98">
        <f>$B$8-56</f>
        <v>1961</v>
      </c>
      <c r="C75" s="99">
        <v>3410</v>
      </c>
      <c r="D75" s="99">
        <v>1691</v>
      </c>
      <c r="E75" s="99">
        <v>1719</v>
      </c>
    </row>
    <row r="76" spans="1:5" ht="13.15" customHeight="1" x14ac:dyDescent="0.2">
      <c r="A76" s="47" t="s">
        <v>89</v>
      </c>
      <c r="B76" s="98">
        <f>$B$8-57</f>
        <v>1960</v>
      </c>
      <c r="C76" s="99">
        <v>3178</v>
      </c>
      <c r="D76" s="99">
        <v>1570</v>
      </c>
      <c r="E76" s="99">
        <v>1608</v>
      </c>
    </row>
    <row r="77" spans="1:5" ht="14.1" customHeight="1" x14ac:dyDescent="0.2">
      <c r="A77" s="46" t="s">
        <v>90</v>
      </c>
      <c r="B77" s="98">
        <f>$B$8-58</f>
        <v>1959</v>
      </c>
      <c r="C77" s="99">
        <v>3000</v>
      </c>
      <c r="D77" s="99">
        <v>1500</v>
      </c>
      <c r="E77" s="99">
        <v>1500</v>
      </c>
    </row>
    <row r="78" spans="1:5" x14ac:dyDescent="0.2">
      <c r="A78" s="47" t="s">
        <v>91</v>
      </c>
      <c r="B78" s="98">
        <f>$B$8-59</f>
        <v>1958</v>
      </c>
      <c r="C78" s="99">
        <v>2880</v>
      </c>
      <c r="D78" s="99">
        <v>1440</v>
      </c>
      <c r="E78" s="99">
        <v>1440</v>
      </c>
    </row>
    <row r="79" spans="1:5" x14ac:dyDescent="0.2">
      <c r="A79" s="55" t="s">
        <v>36</v>
      </c>
      <c r="B79" s="100"/>
      <c r="C79" s="99">
        <f>SUM(C74:C78)</f>
        <v>15884</v>
      </c>
      <c r="D79" s="99">
        <f>SUM(D74:D78)</f>
        <v>7965</v>
      </c>
      <c r="E79" s="99">
        <f>SUM(E74:E78)</f>
        <v>7919</v>
      </c>
    </row>
    <row r="80" spans="1:5" x14ac:dyDescent="0.2">
      <c r="A80" s="47" t="s">
        <v>92</v>
      </c>
      <c r="B80" s="98">
        <f>$B$8-60</f>
        <v>1957</v>
      </c>
      <c r="C80" s="99">
        <v>2791</v>
      </c>
      <c r="D80" s="99">
        <v>1373</v>
      </c>
      <c r="E80" s="99">
        <v>1418</v>
      </c>
    </row>
    <row r="81" spans="1:5" x14ac:dyDescent="0.2">
      <c r="A81" s="47" t="s">
        <v>93</v>
      </c>
      <c r="B81" s="98">
        <f>$B$8-61</f>
        <v>1956</v>
      </c>
      <c r="C81" s="99">
        <v>2699</v>
      </c>
      <c r="D81" s="99">
        <v>1315</v>
      </c>
      <c r="E81" s="99">
        <v>1384</v>
      </c>
    </row>
    <row r="82" spans="1:5" x14ac:dyDescent="0.2">
      <c r="A82" s="47" t="s">
        <v>94</v>
      </c>
      <c r="B82" s="98">
        <f>$B$8-62</f>
        <v>1955</v>
      </c>
      <c r="C82" s="99">
        <v>2581</v>
      </c>
      <c r="D82" s="99">
        <v>1273</v>
      </c>
      <c r="E82" s="99">
        <v>1308</v>
      </c>
    </row>
    <row r="83" spans="1:5" x14ac:dyDescent="0.2">
      <c r="A83" s="47" t="s">
        <v>95</v>
      </c>
      <c r="B83" s="98">
        <f>$B$8-63</f>
        <v>1954</v>
      </c>
      <c r="C83" s="99">
        <v>2602</v>
      </c>
      <c r="D83" s="99">
        <v>1251</v>
      </c>
      <c r="E83" s="99">
        <v>1351</v>
      </c>
    </row>
    <row r="84" spans="1:5" x14ac:dyDescent="0.2">
      <c r="A84" s="47" t="s">
        <v>96</v>
      </c>
      <c r="B84" s="98">
        <f>$B$8-64</f>
        <v>1953</v>
      </c>
      <c r="C84" s="99">
        <v>2628</v>
      </c>
      <c r="D84" s="99">
        <v>1294</v>
      </c>
      <c r="E84" s="99">
        <v>1334</v>
      </c>
    </row>
    <row r="85" spans="1:5" x14ac:dyDescent="0.2">
      <c r="A85" s="55" t="s">
        <v>36</v>
      </c>
      <c r="B85" s="100"/>
      <c r="C85" s="99">
        <f>SUM(C80:C84)</f>
        <v>13301</v>
      </c>
      <c r="D85" s="99">
        <f>SUM(D80:D84)</f>
        <v>6506</v>
      </c>
      <c r="E85" s="99">
        <f>SUM(E80:E84)</f>
        <v>6795</v>
      </c>
    </row>
    <row r="86" spans="1:5" x14ac:dyDescent="0.2">
      <c r="A86" s="47" t="s">
        <v>97</v>
      </c>
      <c r="B86" s="98">
        <f>$B$8-65</f>
        <v>1952</v>
      </c>
      <c r="C86" s="99">
        <v>2497</v>
      </c>
      <c r="D86" s="99">
        <v>1204</v>
      </c>
      <c r="E86" s="99">
        <v>1293</v>
      </c>
    </row>
    <row r="87" spans="1:5" x14ac:dyDescent="0.2">
      <c r="A87" s="47" t="s">
        <v>98</v>
      </c>
      <c r="B87" s="98">
        <f>$B$8-66</f>
        <v>1951</v>
      </c>
      <c r="C87" s="99">
        <v>2541</v>
      </c>
      <c r="D87" s="99">
        <v>1288</v>
      </c>
      <c r="E87" s="99">
        <v>1253</v>
      </c>
    </row>
    <row r="88" spans="1:5" x14ac:dyDescent="0.2">
      <c r="A88" s="47" t="s">
        <v>99</v>
      </c>
      <c r="B88" s="98">
        <f>$B$8-67</f>
        <v>1950</v>
      </c>
      <c r="C88" s="99">
        <v>2586</v>
      </c>
      <c r="D88" s="99">
        <v>1246</v>
      </c>
      <c r="E88" s="99">
        <v>1340</v>
      </c>
    </row>
    <row r="89" spans="1:5" x14ac:dyDescent="0.2">
      <c r="A89" s="47" t="s">
        <v>100</v>
      </c>
      <c r="B89" s="98">
        <f>$B$8-68</f>
        <v>1949</v>
      </c>
      <c r="C89" s="99">
        <v>2579</v>
      </c>
      <c r="D89" s="99">
        <v>1271</v>
      </c>
      <c r="E89" s="99">
        <v>1308</v>
      </c>
    </row>
    <row r="90" spans="1:5" x14ac:dyDescent="0.2">
      <c r="A90" s="47" t="s">
        <v>101</v>
      </c>
      <c r="B90" s="98">
        <f>$B$8-69</f>
        <v>1948</v>
      </c>
      <c r="C90" s="99">
        <v>2381</v>
      </c>
      <c r="D90" s="99">
        <v>1182</v>
      </c>
      <c r="E90" s="99">
        <v>1199</v>
      </c>
    </row>
    <row r="91" spans="1:5" x14ac:dyDescent="0.2">
      <c r="A91" s="55" t="s">
        <v>36</v>
      </c>
      <c r="B91" s="100"/>
      <c r="C91" s="99">
        <f>SUM(C86:C90)</f>
        <v>12584</v>
      </c>
      <c r="D91" s="99">
        <f>SUM(D86:D90)</f>
        <v>6191</v>
      </c>
      <c r="E91" s="99">
        <f>SUM(E86:E90)</f>
        <v>6393</v>
      </c>
    </row>
    <row r="92" spans="1:5" x14ac:dyDescent="0.2">
      <c r="A92" s="47" t="s">
        <v>102</v>
      </c>
      <c r="B92" s="98">
        <f>$B$8-70</f>
        <v>1947</v>
      </c>
      <c r="C92" s="99">
        <v>2228</v>
      </c>
      <c r="D92" s="99">
        <v>1076</v>
      </c>
      <c r="E92" s="99">
        <v>1152</v>
      </c>
    </row>
    <row r="93" spans="1:5" x14ac:dyDescent="0.2">
      <c r="A93" s="47" t="s">
        <v>103</v>
      </c>
      <c r="B93" s="98">
        <f>$B$8-71</f>
        <v>1946</v>
      </c>
      <c r="C93" s="99">
        <v>2142</v>
      </c>
      <c r="D93" s="99">
        <v>1070</v>
      </c>
      <c r="E93" s="99">
        <v>1072</v>
      </c>
    </row>
    <row r="94" spans="1:5" x14ac:dyDescent="0.2">
      <c r="A94" s="47" t="s">
        <v>104</v>
      </c>
      <c r="B94" s="98">
        <f>$B$8-72</f>
        <v>1945</v>
      </c>
      <c r="C94" s="99">
        <v>1639</v>
      </c>
      <c r="D94" s="99">
        <v>787</v>
      </c>
      <c r="E94" s="99">
        <v>852</v>
      </c>
    </row>
    <row r="95" spans="1:5" x14ac:dyDescent="0.2">
      <c r="A95" s="47" t="s">
        <v>105</v>
      </c>
      <c r="B95" s="98">
        <f>$B$8-73</f>
        <v>1944</v>
      </c>
      <c r="C95" s="99">
        <v>2138</v>
      </c>
      <c r="D95" s="99">
        <v>1002</v>
      </c>
      <c r="E95" s="99">
        <v>1136</v>
      </c>
    </row>
    <row r="96" spans="1:5" x14ac:dyDescent="0.2">
      <c r="A96" s="47" t="s">
        <v>106</v>
      </c>
      <c r="B96" s="98">
        <f>$B$8-74</f>
        <v>1943</v>
      </c>
      <c r="C96" s="99">
        <v>2178</v>
      </c>
      <c r="D96" s="99">
        <v>1098</v>
      </c>
      <c r="E96" s="99">
        <v>1080</v>
      </c>
    </row>
    <row r="97" spans="1:5" x14ac:dyDescent="0.2">
      <c r="A97" s="55" t="s">
        <v>36</v>
      </c>
      <c r="B97" s="100"/>
      <c r="C97" s="99">
        <f>SUM(C92:C96)</f>
        <v>10325</v>
      </c>
      <c r="D97" s="99">
        <f>SUM(D92:D96)</f>
        <v>5033</v>
      </c>
      <c r="E97" s="99">
        <f>SUM(E92:E96)</f>
        <v>5292</v>
      </c>
    </row>
    <row r="98" spans="1:5" x14ac:dyDescent="0.2">
      <c r="A98" s="47" t="s">
        <v>107</v>
      </c>
      <c r="B98" s="98">
        <f>$B$8-75</f>
        <v>1942</v>
      </c>
      <c r="C98" s="99">
        <v>2061</v>
      </c>
      <c r="D98" s="99">
        <v>1013</v>
      </c>
      <c r="E98" s="99">
        <v>1048</v>
      </c>
    </row>
    <row r="99" spans="1:5" x14ac:dyDescent="0.2">
      <c r="A99" s="47" t="s">
        <v>108</v>
      </c>
      <c r="B99" s="98">
        <f>$B$8-76</f>
        <v>1941</v>
      </c>
      <c r="C99" s="99">
        <v>2457</v>
      </c>
      <c r="D99" s="99">
        <v>1203</v>
      </c>
      <c r="E99" s="99">
        <v>1254</v>
      </c>
    </row>
    <row r="100" spans="1:5" x14ac:dyDescent="0.2">
      <c r="A100" s="47" t="s">
        <v>109</v>
      </c>
      <c r="B100" s="98">
        <f>$B$8-77</f>
        <v>1940</v>
      </c>
      <c r="C100" s="99">
        <v>2456</v>
      </c>
      <c r="D100" s="99">
        <v>1187</v>
      </c>
      <c r="E100" s="99">
        <v>1269</v>
      </c>
    </row>
    <row r="101" spans="1:5" x14ac:dyDescent="0.2">
      <c r="A101" s="47" t="s">
        <v>110</v>
      </c>
      <c r="B101" s="98">
        <f>$B$8-78</f>
        <v>1939</v>
      </c>
      <c r="C101" s="99">
        <v>2433</v>
      </c>
      <c r="D101" s="99">
        <v>1138</v>
      </c>
      <c r="E101" s="99">
        <v>1295</v>
      </c>
    </row>
    <row r="102" spans="1:5" x14ac:dyDescent="0.2">
      <c r="A102" s="48" t="s">
        <v>111</v>
      </c>
      <c r="B102" s="98">
        <f>$B$8-79</f>
        <v>1938</v>
      </c>
      <c r="C102" s="99">
        <v>2195</v>
      </c>
      <c r="D102" s="99">
        <v>983</v>
      </c>
      <c r="E102" s="99">
        <v>1212</v>
      </c>
    </row>
    <row r="103" spans="1:5" x14ac:dyDescent="0.2">
      <c r="A103" s="56" t="s">
        <v>36</v>
      </c>
      <c r="B103" s="101"/>
      <c r="C103" s="99">
        <f>SUM(C98:C102)</f>
        <v>11602</v>
      </c>
      <c r="D103" s="99">
        <f>SUM(D98:D102)</f>
        <v>5524</v>
      </c>
      <c r="E103" s="99">
        <f>SUM(E98:E102)</f>
        <v>6078</v>
      </c>
    </row>
    <row r="104" spans="1:5" x14ac:dyDescent="0.2">
      <c r="A104" s="48" t="s">
        <v>112</v>
      </c>
      <c r="B104" s="98">
        <f>$B$8-80</f>
        <v>1937</v>
      </c>
      <c r="C104" s="99">
        <v>1975</v>
      </c>
      <c r="D104" s="99">
        <v>912</v>
      </c>
      <c r="E104" s="99">
        <v>1063</v>
      </c>
    </row>
    <row r="105" spans="1:5" x14ac:dyDescent="0.2">
      <c r="A105" s="48" t="s">
        <v>123</v>
      </c>
      <c r="B105" s="98">
        <f>$B$8-81</f>
        <v>1936</v>
      </c>
      <c r="C105" s="99">
        <v>1685</v>
      </c>
      <c r="D105" s="99">
        <v>723</v>
      </c>
      <c r="E105" s="99">
        <v>962</v>
      </c>
    </row>
    <row r="106" spans="1:5" s="25" customFormat="1" x14ac:dyDescent="0.2">
      <c r="A106" s="48" t="s">
        <v>121</v>
      </c>
      <c r="B106" s="98">
        <f>$B$8-82</f>
        <v>1935</v>
      </c>
      <c r="C106" s="99">
        <v>1430</v>
      </c>
      <c r="D106" s="99">
        <v>612</v>
      </c>
      <c r="E106" s="99">
        <v>818</v>
      </c>
    </row>
    <row r="107" spans="1:5" x14ac:dyDescent="0.2">
      <c r="A107" s="48" t="s">
        <v>124</v>
      </c>
      <c r="B107" s="98">
        <f>$B$8-83</f>
        <v>1934</v>
      </c>
      <c r="C107" s="99">
        <v>1223</v>
      </c>
      <c r="D107" s="99">
        <v>509</v>
      </c>
      <c r="E107" s="99">
        <v>714</v>
      </c>
    </row>
    <row r="108" spans="1:5" x14ac:dyDescent="0.2">
      <c r="A108" s="48" t="s">
        <v>122</v>
      </c>
      <c r="B108" s="98">
        <f>$B$8-84</f>
        <v>1933</v>
      </c>
      <c r="C108" s="99">
        <v>961</v>
      </c>
      <c r="D108" s="99">
        <v>409</v>
      </c>
      <c r="E108" s="99">
        <v>552</v>
      </c>
    </row>
    <row r="109" spans="1:5" x14ac:dyDescent="0.2">
      <c r="A109" s="56" t="s">
        <v>36</v>
      </c>
      <c r="B109" s="101"/>
      <c r="C109" s="99">
        <f>SUM(C104:C108)</f>
        <v>7274</v>
      </c>
      <c r="D109" s="99">
        <f>SUM(D104:D108)</f>
        <v>3165</v>
      </c>
      <c r="E109" s="99">
        <f>SUM(E104:E108)</f>
        <v>4109</v>
      </c>
    </row>
    <row r="110" spans="1:5" x14ac:dyDescent="0.2">
      <c r="A110" s="48" t="s">
        <v>113</v>
      </c>
      <c r="B110" s="98">
        <f>$B$8-85</f>
        <v>1932</v>
      </c>
      <c r="C110" s="99">
        <v>779</v>
      </c>
      <c r="D110" s="99">
        <v>325</v>
      </c>
      <c r="E110" s="99">
        <v>454</v>
      </c>
    </row>
    <row r="111" spans="1:5" x14ac:dyDescent="0.2">
      <c r="A111" s="48" t="s">
        <v>114</v>
      </c>
      <c r="B111" s="98">
        <f>$B$8-86</f>
        <v>1931</v>
      </c>
      <c r="C111" s="99">
        <v>753</v>
      </c>
      <c r="D111" s="99">
        <v>268</v>
      </c>
      <c r="E111" s="99">
        <v>485</v>
      </c>
    </row>
    <row r="112" spans="1:5" x14ac:dyDescent="0.2">
      <c r="A112" s="48" t="s">
        <v>115</v>
      </c>
      <c r="B112" s="98">
        <f>$B$8-87</f>
        <v>1930</v>
      </c>
      <c r="C112" s="99">
        <v>693</v>
      </c>
      <c r="D112" s="99">
        <v>242</v>
      </c>
      <c r="E112" s="99">
        <v>451</v>
      </c>
    </row>
    <row r="113" spans="1:5" x14ac:dyDescent="0.2">
      <c r="A113" s="48" t="s">
        <v>116</v>
      </c>
      <c r="B113" s="98">
        <f>$B$8-88</f>
        <v>1929</v>
      </c>
      <c r="C113" s="99">
        <v>602</v>
      </c>
      <c r="D113" s="99">
        <v>211</v>
      </c>
      <c r="E113" s="99">
        <v>391</v>
      </c>
    </row>
    <row r="114" spans="1:5" x14ac:dyDescent="0.2">
      <c r="A114" s="48" t="s">
        <v>117</v>
      </c>
      <c r="B114" s="98">
        <f>$B$8-89</f>
        <v>1928</v>
      </c>
      <c r="C114" s="99">
        <v>527</v>
      </c>
      <c r="D114" s="99">
        <v>167</v>
      </c>
      <c r="E114" s="99">
        <v>360</v>
      </c>
    </row>
    <row r="115" spans="1:5" x14ac:dyDescent="0.2">
      <c r="A115" s="56" t="s">
        <v>36</v>
      </c>
      <c r="B115" s="102"/>
      <c r="C115" s="99">
        <f>SUM(C110:C114)</f>
        <v>3354</v>
      </c>
      <c r="D115" s="99">
        <f>SUM(D110:D114)</f>
        <v>1213</v>
      </c>
      <c r="E115" s="99">
        <f>SUM(E110:E114)</f>
        <v>2141</v>
      </c>
    </row>
    <row r="116" spans="1:5" x14ac:dyDescent="0.2">
      <c r="A116" s="48" t="s">
        <v>118</v>
      </c>
      <c r="B116" s="98">
        <f>$B$8-90</f>
        <v>1927</v>
      </c>
      <c r="C116" s="99">
        <v>1867</v>
      </c>
      <c r="D116" s="99">
        <v>490</v>
      </c>
      <c r="E116" s="99">
        <v>1377</v>
      </c>
    </row>
    <row r="117" spans="1:5" x14ac:dyDescent="0.2">
      <c r="A117" s="49"/>
      <c r="B117" s="53" t="s">
        <v>119</v>
      </c>
      <c r="C117" s="23"/>
      <c r="D117" s="23"/>
      <c r="E117" s="23"/>
    </row>
    <row r="118" spans="1:5" x14ac:dyDescent="0.2">
      <c r="A118" s="50" t="s">
        <v>120</v>
      </c>
      <c r="B118" s="103"/>
      <c r="C118" s="104">
        <v>199503</v>
      </c>
      <c r="D118" s="104">
        <v>98846</v>
      </c>
      <c r="E118" s="104">
        <v>100657</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4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17 SH</oddFooter>
  </headerFooter>
  <rowBreaks count="2" manualBreakCount="2">
    <brk id="49" max="16383" man="1"/>
    <brk id="7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tabSelected="1" topLeftCell="A91" zoomScaleNormal="100" workbookViewId="0">
      <selection activeCell="A117" sqref="A117:B117"/>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86" t="s">
        <v>162</v>
      </c>
      <c r="B1" s="86"/>
      <c r="C1" s="87"/>
      <c r="D1" s="87"/>
      <c r="E1" s="87"/>
    </row>
    <row r="2" spans="1:8" s="10" customFormat="1" ht="14.1" customHeight="1" x14ac:dyDescent="0.2">
      <c r="A2" s="90" t="s">
        <v>164</v>
      </c>
      <c r="B2" s="90"/>
      <c r="C2" s="90"/>
      <c r="D2" s="90"/>
      <c r="E2" s="90"/>
    </row>
    <row r="3" spans="1:8" s="10" customFormat="1" ht="14.1" customHeight="1" x14ac:dyDescent="0.2">
      <c r="A3" s="86" t="s">
        <v>137</v>
      </c>
      <c r="B3" s="86"/>
      <c r="C3" s="86"/>
      <c r="D3" s="86"/>
      <c r="E3" s="86"/>
    </row>
    <row r="4" spans="1:8" s="10" customFormat="1" ht="14.1" customHeight="1" x14ac:dyDescent="0.2">
      <c r="A4" s="28"/>
      <c r="B4" s="28"/>
      <c r="C4" s="28"/>
      <c r="D4" s="28"/>
      <c r="E4" s="28"/>
    </row>
    <row r="5" spans="1:8" ht="28.35" customHeight="1" x14ac:dyDescent="0.2">
      <c r="A5" s="91" t="s">
        <v>161</v>
      </c>
      <c r="B5" s="93" t="s">
        <v>163</v>
      </c>
      <c r="C5" s="88" t="s">
        <v>30</v>
      </c>
      <c r="D5" s="88" t="s">
        <v>22</v>
      </c>
      <c r="E5" s="89" t="s">
        <v>23</v>
      </c>
    </row>
    <row r="6" spans="1:8" ht="28.35" customHeight="1" x14ac:dyDescent="0.2">
      <c r="A6" s="92"/>
      <c r="B6" s="94"/>
      <c r="C6" s="19" t="s">
        <v>158</v>
      </c>
      <c r="D6" s="19" t="s">
        <v>159</v>
      </c>
      <c r="E6" s="20" t="s">
        <v>160</v>
      </c>
    </row>
    <row r="7" spans="1:8" ht="14.1" customHeight="1" x14ac:dyDescent="0.2">
      <c r="A7" s="45"/>
      <c r="B7" s="51"/>
      <c r="C7" s="21"/>
      <c r="D7" s="21"/>
      <c r="E7" s="21"/>
    </row>
    <row r="8" spans="1:8" ht="14.1" customHeight="1" x14ac:dyDescent="0.2">
      <c r="A8" s="46" t="s">
        <v>31</v>
      </c>
      <c r="B8" s="98">
        <v>2017</v>
      </c>
      <c r="C8" s="99">
        <v>2446</v>
      </c>
      <c r="D8" s="99">
        <v>1220</v>
      </c>
      <c r="E8" s="99">
        <v>1226</v>
      </c>
    </row>
    <row r="9" spans="1:8" ht="14.1" customHeight="1" x14ac:dyDescent="0.2">
      <c r="A9" s="46" t="s">
        <v>32</v>
      </c>
      <c r="B9" s="98">
        <f>$B$8-1</f>
        <v>2016</v>
      </c>
      <c r="C9" s="99">
        <v>2537</v>
      </c>
      <c r="D9" s="99">
        <v>1312</v>
      </c>
      <c r="E9" s="99">
        <v>1225</v>
      </c>
    </row>
    <row r="10" spans="1:8" ht="14.1" customHeight="1" x14ac:dyDescent="0.2">
      <c r="A10" s="46" t="s">
        <v>33</v>
      </c>
      <c r="B10" s="98">
        <f>$B$8-2</f>
        <v>2015</v>
      </c>
      <c r="C10" s="99">
        <v>2421</v>
      </c>
      <c r="D10" s="99">
        <v>1222</v>
      </c>
      <c r="E10" s="99">
        <v>1199</v>
      </c>
    </row>
    <row r="11" spans="1:8" ht="14.1" customHeight="1" x14ac:dyDescent="0.2">
      <c r="A11" s="46" t="s">
        <v>34</v>
      </c>
      <c r="B11" s="98">
        <f>$B$8-3</f>
        <v>2014</v>
      </c>
      <c r="C11" s="99">
        <v>2584</v>
      </c>
      <c r="D11" s="99">
        <v>1317</v>
      </c>
      <c r="E11" s="99">
        <v>1267</v>
      </c>
      <c r="H11" s="24"/>
    </row>
    <row r="12" spans="1:8" ht="14.1" customHeight="1" x14ac:dyDescent="0.2">
      <c r="A12" s="46" t="s">
        <v>35</v>
      </c>
      <c r="B12" s="98">
        <f>$B$8-4</f>
        <v>2013</v>
      </c>
      <c r="C12" s="99">
        <v>2423</v>
      </c>
      <c r="D12" s="99">
        <v>1238</v>
      </c>
      <c r="E12" s="99">
        <v>1185</v>
      </c>
    </row>
    <row r="13" spans="1:8" ht="14.1" customHeight="1" x14ac:dyDescent="0.2">
      <c r="A13" s="54" t="s">
        <v>36</v>
      </c>
      <c r="B13" s="98"/>
      <c r="C13" s="99">
        <f>SUM(C8:C12)</f>
        <v>12411</v>
      </c>
      <c r="D13" s="99">
        <f>SUM(D8:D12)</f>
        <v>6309</v>
      </c>
      <c r="E13" s="99">
        <f>SUM(E8:E12)</f>
        <v>6102</v>
      </c>
    </row>
    <row r="14" spans="1:8" ht="14.1" customHeight="1" x14ac:dyDescent="0.2">
      <c r="A14" s="47" t="s">
        <v>37</v>
      </c>
      <c r="B14" s="98">
        <f>$B$8-5</f>
        <v>2012</v>
      </c>
      <c r="C14" s="99">
        <v>2571</v>
      </c>
      <c r="D14" s="99">
        <v>1329</v>
      </c>
      <c r="E14" s="99">
        <v>1242</v>
      </c>
    </row>
    <row r="15" spans="1:8" ht="14.1" customHeight="1" x14ac:dyDescent="0.2">
      <c r="A15" s="47" t="s">
        <v>38</v>
      </c>
      <c r="B15" s="98">
        <f>$B$8-6</f>
        <v>2011</v>
      </c>
      <c r="C15" s="99">
        <v>2494</v>
      </c>
      <c r="D15" s="99">
        <v>1267</v>
      </c>
      <c r="E15" s="99">
        <v>1227</v>
      </c>
    </row>
    <row r="16" spans="1:8" ht="14.1" customHeight="1" x14ac:dyDescent="0.2">
      <c r="A16" s="47" t="s">
        <v>39</v>
      </c>
      <c r="B16" s="98">
        <f>$B$8-7</f>
        <v>2010</v>
      </c>
      <c r="C16" s="99">
        <v>2545</v>
      </c>
      <c r="D16" s="99">
        <v>1342</v>
      </c>
      <c r="E16" s="99">
        <v>1203</v>
      </c>
    </row>
    <row r="17" spans="1:5" ht="14.1" customHeight="1" x14ac:dyDescent="0.2">
      <c r="A17" s="47" t="s">
        <v>40</v>
      </c>
      <c r="B17" s="98">
        <f>$B$8-8</f>
        <v>2009</v>
      </c>
      <c r="C17" s="99">
        <v>2490</v>
      </c>
      <c r="D17" s="99">
        <v>1306</v>
      </c>
      <c r="E17" s="99">
        <v>1184</v>
      </c>
    </row>
    <row r="18" spans="1:5" ht="14.1" customHeight="1" x14ac:dyDescent="0.2">
      <c r="A18" s="47" t="s">
        <v>41</v>
      </c>
      <c r="B18" s="98">
        <f>$B$8-9</f>
        <v>2008</v>
      </c>
      <c r="C18" s="99">
        <v>2498</v>
      </c>
      <c r="D18" s="99">
        <v>1324</v>
      </c>
      <c r="E18" s="99">
        <v>1174</v>
      </c>
    </row>
    <row r="19" spans="1:5" ht="14.1" customHeight="1" x14ac:dyDescent="0.2">
      <c r="A19" s="55" t="s">
        <v>36</v>
      </c>
      <c r="B19" s="100"/>
      <c r="C19" s="99">
        <f>SUM(C14:C18)</f>
        <v>12598</v>
      </c>
      <c r="D19" s="99">
        <f>SUM(D14:D18)</f>
        <v>6568</v>
      </c>
      <c r="E19" s="99">
        <f>SUM(E14:E18)</f>
        <v>6030</v>
      </c>
    </row>
    <row r="20" spans="1:5" ht="14.1" customHeight="1" x14ac:dyDescent="0.2">
      <c r="A20" s="47" t="s">
        <v>42</v>
      </c>
      <c r="B20" s="98">
        <f>$B$8-10</f>
        <v>2007</v>
      </c>
      <c r="C20" s="99">
        <v>2635</v>
      </c>
      <c r="D20" s="99">
        <v>1389</v>
      </c>
      <c r="E20" s="99">
        <v>1246</v>
      </c>
    </row>
    <row r="21" spans="1:5" ht="14.1" customHeight="1" x14ac:dyDescent="0.2">
      <c r="A21" s="47" t="s">
        <v>43</v>
      </c>
      <c r="B21" s="98">
        <f>$B$8-11</f>
        <v>2006</v>
      </c>
      <c r="C21" s="99">
        <v>2503</v>
      </c>
      <c r="D21" s="99">
        <v>1281</v>
      </c>
      <c r="E21" s="99">
        <v>1222</v>
      </c>
    </row>
    <row r="22" spans="1:5" ht="14.1" customHeight="1" x14ac:dyDescent="0.2">
      <c r="A22" s="47" t="s">
        <v>44</v>
      </c>
      <c r="B22" s="98">
        <f>$B$8-12</f>
        <v>2005</v>
      </c>
      <c r="C22" s="99">
        <v>2614</v>
      </c>
      <c r="D22" s="99">
        <v>1330</v>
      </c>
      <c r="E22" s="99">
        <v>1284</v>
      </c>
    </row>
    <row r="23" spans="1:5" ht="14.1" customHeight="1" x14ac:dyDescent="0.2">
      <c r="A23" s="47" t="s">
        <v>45</v>
      </c>
      <c r="B23" s="98">
        <f>$B$8-13</f>
        <v>2004</v>
      </c>
      <c r="C23" s="99">
        <v>2656</v>
      </c>
      <c r="D23" s="99">
        <v>1363</v>
      </c>
      <c r="E23" s="99">
        <v>1293</v>
      </c>
    </row>
    <row r="24" spans="1:5" ht="14.1" customHeight="1" x14ac:dyDescent="0.2">
      <c r="A24" s="47" t="s">
        <v>46</v>
      </c>
      <c r="B24" s="98">
        <f>$B$8-14</f>
        <v>2003</v>
      </c>
      <c r="C24" s="99">
        <v>2740</v>
      </c>
      <c r="D24" s="99">
        <v>1397</v>
      </c>
      <c r="E24" s="99">
        <v>1343</v>
      </c>
    </row>
    <row r="25" spans="1:5" ht="14.1" customHeight="1" x14ac:dyDescent="0.2">
      <c r="A25" s="55" t="s">
        <v>36</v>
      </c>
      <c r="B25" s="100"/>
      <c r="C25" s="99">
        <f>SUM(C20:C24)</f>
        <v>13148</v>
      </c>
      <c r="D25" s="99">
        <f>SUM(D20:D24)</f>
        <v>6760</v>
      </c>
      <c r="E25" s="99">
        <f>SUM(E20:E24)</f>
        <v>6388</v>
      </c>
    </row>
    <row r="26" spans="1:5" ht="14.1" customHeight="1" x14ac:dyDescent="0.2">
      <c r="A26" s="47" t="s">
        <v>47</v>
      </c>
      <c r="B26" s="98">
        <f>$B$8-15</f>
        <v>2002</v>
      </c>
      <c r="C26" s="99">
        <v>2700</v>
      </c>
      <c r="D26" s="99">
        <v>1418</v>
      </c>
      <c r="E26" s="99">
        <v>1282</v>
      </c>
    </row>
    <row r="27" spans="1:5" ht="14.1" customHeight="1" x14ac:dyDescent="0.2">
      <c r="A27" s="47" t="s">
        <v>48</v>
      </c>
      <c r="B27" s="98">
        <f>$B$8-16</f>
        <v>2001</v>
      </c>
      <c r="C27" s="99">
        <v>2839</v>
      </c>
      <c r="D27" s="99">
        <v>1434</v>
      </c>
      <c r="E27" s="99">
        <v>1405</v>
      </c>
    </row>
    <row r="28" spans="1:5" ht="14.1" customHeight="1" x14ac:dyDescent="0.2">
      <c r="A28" s="47" t="s">
        <v>49</v>
      </c>
      <c r="B28" s="98">
        <f>$B$8-17</f>
        <v>2000</v>
      </c>
      <c r="C28" s="99">
        <v>2988</v>
      </c>
      <c r="D28" s="99">
        <v>1564</v>
      </c>
      <c r="E28" s="99">
        <v>1424</v>
      </c>
    </row>
    <row r="29" spans="1:5" ht="14.1" customHeight="1" x14ac:dyDescent="0.2">
      <c r="A29" s="47" t="s">
        <v>50</v>
      </c>
      <c r="B29" s="98">
        <f>$B$8-18</f>
        <v>1999</v>
      </c>
      <c r="C29" s="99">
        <v>2987</v>
      </c>
      <c r="D29" s="99">
        <v>1598</v>
      </c>
      <c r="E29" s="99">
        <v>1389</v>
      </c>
    </row>
    <row r="30" spans="1:5" ht="14.1" customHeight="1" x14ac:dyDescent="0.2">
      <c r="A30" s="46" t="s">
        <v>51</v>
      </c>
      <c r="B30" s="98">
        <f>$B$8-19</f>
        <v>1998</v>
      </c>
      <c r="C30" s="99">
        <v>2923</v>
      </c>
      <c r="D30" s="99">
        <v>1549</v>
      </c>
      <c r="E30" s="99">
        <v>1374</v>
      </c>
    </row>
    <row r="31" spans="1:5" ht="14.1" customHeight="1" x14ac:dyDescent="0.2">
      <c r="A31" s="55" t="s">
        <v>36</v>
      </c>
      <c r="B31" s="100"/>
      <c r="C31" s="99">
        <f>SUM(C26:C30)</f>
        <v>14437</v>
      </c>
      <c r="D31" s="99">
        <f>SUM(D26:D30)</f>
        <v>7563</v>
      </c>
      <c r="E31" s="99">
        <f>SUM(E26:E30)</f>
        <v>6874</v>
      </c>
    </row>
    <row r="32" spans="1:5" ht="14.1" customHeight="1" x14ac:dyDescent="0.2">
      <c r="A32" s="47" t="s">
        <v>52</v>
      </c>
      <c r="B32" s="98">
        <f>$B$8-20</f>
        <v>1997</v>
      </c>
      <c r="C32" s="99">
        <v>2931</v>
      </c>
      <c r="D32" s="99">
        <v>1634</v>
      </c>
      <c r="E32" s="99">
        <v>1297</v>
      </c>
    </row>
    <row r="33" spans="1:5" ht="14.1" customHeight="1" x14ac:dyDescent="0.2">
      <c r="A33" s="47" t="s">
        <v>53</v>
      </c>
      <c r="B33" s="98">
        <f>$B$8-21</f>
        <v>1996</v>
      </c>
      <c r="C33" s="99">
        <v>2778</v>
      </c>
      <c r="D33" s="99">
        <v>1472</v>
      </c>
      <c r="E33" s="99">
        <v>1306</v>
      </c>
    </row>
    <row r="34" spans="1:5" ht="14.1" customHeight="1" x14ac:dyDescent="0.2">
      <c r="A34" s="47" t="s">
        <v>54</v>
      </c>
      <c r="B34" s="98">
        <f>$B$8-22</f>
        <v>1995</v>
      </c>
      <c r="C34" s="99">
        <v>2581</v>
      </c>
      <c r="D34" s="99">
        <v>1429</v>
      </c>
      <c r="E34" s="99">
        <v>1152</v>
      </c>
    </row>
    <row r="35" spans="1:5" ht="14.1" customHeight="1" x14ac:dyDescent="0.2">
      <c r="A35" s="47" t="s">
        <v>55</v>
      </c>
      <c r="B35" s="98">
        <f>$B$8-23</f>
        <v>1994</v>
      </c>
      <c r="C35" s="99">
        <v>2602</v>
      </c>
      <c r="D35" s="99">
        <v>1414</v>
      </c>
      <c r="E35" s="99">
        <v>1188</v>
      </c>
    </row>
    <row r="36" spans="1:5" ht="14.1" customHeight="1" x14ac:dyDescent="0.2">
      <c r="A36" s="47" t="s">
        <v>56</v>
      </c>
      <c r="B36" s="98">
        <f>$B$8-24</f>
        <v>1993</v>
      </c>
      <c r="C36" s="99">
        <v>2649</v>
      </c>
      <c r="D36" s="99">
        <v>1453</v>
      </c>
      <c r="E36" s="99">
        <v>1196</v>
      </c>
    </row>
    <row r="37" spans="1:5" ht="14.1" customHeight="1" x14ac:dyDescent="0.2">
      <c r="A37" s="55" t="s">
        <v>36</v>
      </c>
      <c r="B37" s="100"/>
      <c r="C37" s="99">
        <f>SUM(C32:C36)</f>
        <v>13541</v>
      </c>
      <c r="D37" s="99">
        <f>SUM(D32:D36)</f>
        <v>7402</v>
      </c>
      <c r="E37" s="99">
        <f>SUM(E32:E36)</f>
        <v>6139</v>
      </c>
    </row>
    <row r="38" spans="1:5" ht="14.1" customHeight="1" x14ac:dyDescent="0.2">
      <c r="A38" s="47" t="s">
        <v>57</v>
      </c>
      <c r="B38" s="98">
        <f>$B$8-25</f>
        <v>1992</v>
      </c>
      <c r="C38" s="99">
        <v>2526</v>
      </c>
      <c r="D38" s="99">
        <v>1334</v>
      </c>
      <c r="E38" s="99">
        <v>1192</v>
      </c>
    </row>
    <row r="39" spans="1:5" ht="14.1" customHeight="1" x14ac:dyDescent="0.2">
      <c r="A39" s="47" t="s">
        <v>58</v>
      </c>
      <c r="B39" s="98">
        <f>$B$8-26</f>
        <v>1991</v>
      </c>
      <c r="C39" s="99">
        <v>2793</v>
      </c>
      <c r="D39" s="99">
        <v>1479</v>
      </c>
      <c r="E39" s="99">
        <v>1314</v>
      </c>
    </row>
    <row r="40" spans="1:5" ht="14.1" customHeight="1" x14ac:dyDescent="0.2">
      <c r="A40" s="47" t="s">
        <v>59</v>
      </c>
      <c r="B40" s="98">
        <f>$B$8-27</f>
        <v>1990</v>
      </c>
      <c r="C40" s="99">
        <v>2940</v>
      </c>
      <c r="D40" s="99">
        <v>1548</v>
      </c>
      <c r="E40" s="99">
        <v>1392</v>
      </c>
    </row>
    <row r="41" spans="1:5" ht="14.1" customHeight="1" x14ac:dyDescent="0.2">
      <c r="A41" s="47" t="s">
        <v>60</v>
      </c>
      <c r="B41" s="98">
        <f>$B$8-28</f>
        <v>1989</v>
      </c>
      <c r="C41" s="99">
        <v>2858</v>
      </c>
      <c r="D41" s="99">
        <v>1450</v>
      </c>
      <c r="E41" s="99">
        <v>1408</v>
      </c>
    </row>
    <row r="42" spans="1:5" ht="14.1" customHeight="1" x14ac:dyDescent="0.2">
      <c r="A42" s="47" t="s">
        <v>61</v>
      </c>
      <c r="B42" s="98">
        <f>$B$8-29</f>
        <v>1988</v>
      </c>
      <c r="C42" s="99">
        <v>3111</v>
      </c>
      <c r="D42" s="99">
        <v>1632</v>
      </c>
      <c r="E42" s="99">
        <v>1479</v>
      </c>
    </row>
    <row r="43" spans="1:5" ht="14.1" customHeight="1" x14ac:dyDescent="0.2">
      <c r="A43" s="55" t="s">
        <v>36</v>
      </c>
      <c r="B43" s="100"/>
      <c r="C43" s="99">
        <f>SUM(C38:C42)</f>
        <v>14228</v>
      </c>
      <c r="D43" s="99">
        <f>SUM(D38:D42)</f>
        <v>7443</v>
      </c>
      <c r="E43" s="99">
        <f>SUM(E38:E42)</f>
        <v>6785</v>
      </c>
    </row>
    <row r="44" spans="1:5" ht="14.1" customHeight="1" x14ac:dyDescent="0.2">
      <c r="A44" s="47" t="s">
        <v>62</v>
      </c>
      <c r="B44" s="98">
        <f>$B$8-30</f>
        <v>1987</v>
      </c>
      <c r="C44" s="99">
        <v>3094</v>
      </c>
      <c r="D44" s="99">
        <v>1580</v>
      </c>
      <c r="E44" s="99">
        <v>1514</v>
      </c>
    </row>
    <row r="45" spans="1:5" ht="14.1" customHeight="1" x14ac:dyDescent="0.2">
      <c r="A45" s="47" t="s">
        <v>63</v>
      </c>
      <c r="B45" s="98">
        <f>$B$8-31</f>
        <v>1986</v>
      </c>
      <c r="C45" s="99">
        <v>3065</v>
      </c>
      <c r="D45" s="99">
        <v>1553</v>
      </c>
      <c r="E45" s="99">
        <v>1512</v>
      </c>
    </row>
    <row r="46" spans="1:5" ht="14.1" customHeight="1" x14ac:dyDescent="0.2">
      <c r="A46" s="47" t="s">
        <v>64</v>
      </c>
      <c r="B46" s="98">
        <f>$B$8-32</f>
        <v>1985</v>
      </c>
      <c r="C46" s="99">
        <v>3083</v>
      </c>
      <c r="D46" s="99">
        <v>1550</v>
      </c>
      <c r="E46" s="99">
        <v>1533</v>
      </c>
    </row>
    <row r="47" spans="1:5" ht="14.1" customHeight="1" x14ac:dyDescent="0.2">
      <c r="A47" s="47" t="s">
        <v>65</v>
      </c>
      <c r="B47" s="98">
        <f>$B$8-33</f>
        <v>1984</v>
      </c>
      <c r="C47" s="99">
        <v>3066</v>
      </c>
      <c r="D47" s="99">
        <v>1568</v>
      </c>
      <c r="E47" s="99">
        <v>1498</v>
      </c>
    </row>
    <row r="48" spans="1:5" ht="14.1" customHeight="1" x14ac:dyDescent="0.2">
      <c r="A48" s="47" t="s">
        <v>66</v>
      </c>
      <c r="B48" s="98">
        <f>$B$8-34</f>
        <v>1983</v>
      </c>
      <c r="C48" s="99">
        <v>3293</v>
      </c>
      <c r="D48" s="99">
        <v>1615</v>
      </c>
      <c r="E48" s="99">
        <v>1678</v>
      </c>
    </row>
    <row r="49" spans="1:5" ht="14.1" customHeight="1" x14ac:dyDescent="0.2">
      <c r="A49" s="55" t="s">
        <v>36</v>
      </c>
      <c r="B49" s="100"/>
      <c r="C49" s="99">
        <f>SUM(C44:C48)</f>
        <v>15601</v>
      </c>
      <c r="D49" s="99">
        <f>SUM(D44:D48)</f>
        <v>7866</v>
      </c>
      <c r="E49" s="99">
        <f>SUM(E44:E48)</f>
        <v>7735</v>
      </c>
    </row>
    <row r="50" spans="1:5" ht="14.1" customHeight="1" x14ac:dyDescent="0.2">
      <c r="A50" s="47" t="s">
        <v>67</v>
      </c>
      <c r="B50" s="98">
        <f>$B$8-35</f>
        <v>1982</v>
      </c>
      <c r="C50" s="99">
        <v>3393</v>
      </c>
      <c r="D50" s="99">
        <v>1641</v>
      </c>
      <c r="E50" s="99">
        <v>1752</v>
      </c>
    </row>
    <row r="51" spans="1:5" ht="14.1" customHeight="1" x14ac:dyDescent="0.2">
      <c r="A51" s="47" t="s">
        <v>68</v>
      </c>
      <c r="B51" s="98">
        <f>$B$8-36</f>
        <v>1981</v>
      </c>
      <c r="C51" s="99">
        <v>3392</v>
      </c>
      <c r="D51" s="99">
        <v>1649</v>
      </c>
      <c r="E51" s="99">
        <v>1743</v>
      </c>
    </row>
    <row r="52" spans="1:5" ht="14.1" customHeight="1" x14ac:dyDescent="0.2">
      <c r="A52" s="47" t="s">
        <v>69</v>
      </c>
      <c r="B52" s="98">
        <f>$B$8-37</f>
        <v>1980</v>
      </c>
      <c r="C52" s="99">
        <v>3467</v>
      </c>
      <c r="D52" s="99">
        <v>1722</v>
      </c>
      <c r="E52" s="99">
        <v>1745</v>
      </c>
    </row>
    <row r="53" spans="1:5" ht="14.1" customHeight="1" x14ac:dyDescent="0.2">
      <c r="A53" s="47" t="s">
        <v>70</v>
      </c>
      <c r="B53" s="98">
        <f>$B$8-38</f>
        <v>1979</v>
      </c>
      <c r="C53" s="99">
        <v>3341</v>
      </c>
      <c r="D53" s="99">
        <v>1682</v>
      </c>
      <c r="E53" s="99">
        <v>1659</v>
      </c>
    </row>
    <row r="54" spans="1:5" ht="14.1" customHeight="1" x14ac:dyDescent="0.2">
      <c r="A54" s="46" t="s">
        <v>71</v>
      </c>
      <c r="B54" s="98">
        <f>$B$8-39</f>
        <v>1978</v>
      </c>
      <c r="C54" s="99">
        <v>3393</v>
      </c>
      <c r="D54" s="99">
        <v>1676</v>
      </c>
      <c r="E54" s="99">
        <v>1717</v>
      </c>
    </row>
    <row r="55" spans="1:5" ht="14.1" customHeight="1" x14ac:dyDescent="0.2">
      <c r="A55" s="54" t="s">
        <v>36</v>
      </c>
      <c r="B55" s="100"/>
      <c r="C55" s="99">
        <f>SUM(C50:C54)</f>
        <v>16986</v>
      </c>
      <c r="D55" s="99">
        <f>SUM(D50:D54)</f>
        <v>8370</v>
      </c>
      <c r="E55" s="99">
        <f>SUM(E50:E54)</f>
        <v>8616</v>
      </c>
    </row>
    <row r="56" spans="1:5" ht="14.1" customHeight="1" x14ac:dyDescent="0.2">
      <c r="A56" s="46" t="s">
        <v>72</v>
      </c>
      <c r="B56" s="98">
        <f>$B$8-40</f>
        <v>1977</v>
      </c>
      <c r="C56" s="99">
        <v>3443</v>
      </c>
      <c r="D56" s="99">
        <v>1643</v>
      </c>
      <c r="E56" s="99">
        <v>1800</v>
      </c>
    </row>
    <row r="57" spans="1:5" ht="14.1" customHeight="1" x14ac:dyDescent="0.2">
      <c r="A57" s="46" t="s">
        <v>73</v>
      </c>
      <c r="B57" s="98">
        <f>$B$8-41</f>
        <v>1976</v>
      </c>
      <c r="C57" s="99">
        <v>3316</v>
      </c>
      <c r="D57" s="99">
        <v>1673</v>
      </c>
      <c r="E57" s="99">
        <v>1643</v>
      </c>
    </row>
    <row r="58" spans="1:5" ht="14.1" customHeight="1" x14ac:dyDescent="0.2">
      <c r="A58" s="46" t="s">
        <v>74</v>
      </c>
      <c r="B58" s="98">
        <f>$B$8-42</f>
        <v>1975</v>
      </c>
      <c r="C58" s="99">
        <v>3229</v>
      </c>
      <c r="D58" s="99">
        <v>1608</v>
      </c>
      <c r="E58" s="99">
        <v>1621</v>
      </c>
    </row>
    <row r="59" spans="1:5" ht="14.1" customHeight="1" x14ac:dyDescent="0.2">
      <c r="A59" s="46" t="s">
        <v>75</v>
      </c>
      <c r="B59" s="98">
        <f>$B$8-43</f>
        <v>1974</v>
      </c>
      <c r="C59" s="99">
        <v>3265</v>
      </c>
      <c r="D59" s="99">
        <v>1646</v>
      </c>
      <c r="E59" s="99">
        <v>1619</v>
      </c>
    </row>
    <row r="60" spans="1:5" ht="14.1" customHeight="1" x14ac:dyDescent="0.2">
      <c r="A60" s="46" t="s">
        <v>76</v>
      </c>
      <c r="B60" s="98">
        <f>$B$8-44</f>
        <v>1973</v>
      </c>
      <c r="C60" s="99">
        <v>3339</v>
      </c>
      <c r="D60" s="99">
        <v>1654</v>
      </c>
      <c r="E60" s="99">
        <v>1685</v>
      </c>
    </row>
    <row r="61" spans="1:5" ht="14.1" customHeight="1" x14ac:dyDescent="0.2">
      <c r="A61" s="55" t="s">
        <v>36</v>
      </c>
      <c r="B61" s="100"/>
      <c r="C61" s="99">
        <f>SUM(C56:C60)</f>
        <v>16592</v>
      </c>
      <c r="D61" s="99">
        <f>SUM(D56:D60)</f>
        <v>8224</v>
      </c>
      <c r="E61" s="99">
        <f>SUM(E56:E60)</f>
        <v>8368</v>
      </c>
    </row>
    <row r="62" spans="1:5" ht="14.1" customHeight="1" x14ac:dyDescent="0.2">
      <c r="A62" s="47" t="s">
        <v>77</v>
      </c>
      <c r="B62" s="98">
        <f>$B$8-45</f>
        <v>1972</v>
      </c>
      <c r="C62" s="99">
        <v>3500</v>
      </c>
      <c r="D62" s="99">
        <v>1710</v>
      </c>
      <c r="E62" s="99">
        <v>1790</v>
      </c>
    </row>
    <row r="63" spans="1:5" ht="14.1" customHeight="1" x14ac:dyDescent="0.2">
      <c r="A63" s="47" t="s">
        <v>78</v>
      </c>
      <c r="B63" s="98">
        <f>$B$8-46</f>
        <v>1971</v>
      </c>
      <c r="C63" s="99">
        <v>4142</v>
      </c>
      <c r="D63" s="99">
        <v>2046</v>
      </c>
      <c r="E63" s="99">
        <v>2096</v>
      </c>
    </row>
    <row r="64" spans="1:5" ht="14.1" customHeight="1" x14ac:dyDescent="0.2">
      <c r="A64" s="47" t="s">
        <v>79</v>
      </c>
      <c r="B64" s="98">
        <f>$B$8-47</f>
        <v>1970</v>
      </c>
      <c r="C64" s="99">
        <v>4133</v>
      </c>
      <c r="D64" s="99">
        <v>2068</v>
      </c>
      <c r="E64" s="99">
        <v>2065</v>
      </c>
    </row>
    <row r="65" spans="1:5" ht="14.1" customHeight="1" x14ac:dyDescent="0.2">
      <c r="A65" s="47" t="s">
        <v>80</v>
      </c>
      <c r="B65" s="98">
        <f>$B$8-48</f>
        <v>1969</v>
      </c>
      <c r="C65" s="99">
        <v>4654</v>
      </c>
      <c r="D65" s="99">
        <v>2336</v>
      </c>
      <c r="E65" s="99">
        <v>2318</v>
      </c>
    </row>
    <row r="66" spans="1:5" ht="14.1" customHeight="1" x14ac:dyDescent="0.2">
      <c r="A66" s="47" t="s">
        <v>81</v>
      </c>
      <c r="B66" s="98">
        <f>$B$8-49</f>
        <v>1968</v>
      </c>
      <c r="C66" s="99">
        <v>5054</v>
      </c>
      <c r="D66" s="99">
        <v>2544</v>
      </c>
      <c r="E66" s="99">
        <v>2510</v>
      </c>
    </row>
    <row r="67" spans="1:5" ht="14.1" customHeight="1" x14ac:dyDescent="0.2">
      <c r="A67" s="55" t="s">
        <v>36</v>
      </c>
      <c r="B67" s="100"/>
      <c r="C67" s="99">
        <f>SUM(C62:C66)</f>
        <v>21483</v>
      </c>
      <c r="D67" s="99">
        <f>SUM(D62:D66)</f>
        <v>10704</v>
      </c>
      <c r="E67" s="99">
        <f>SUM(E62:E66)</f>
        <v>10779</v>
      </c>
    </row>
    <row r="68" spans="1:5" ht="14.1" customHeight="1" x14ac:dyDescent="0.2">
      <c r="A68" s="47" t="s">
        <v>82</v>
      </c>
      <c r="B68" s="98">
        <f>$B$8-50</f>
        <v>1967</v>
      </c>
      <c r="C68" s="99">
        <v>5171</v>
      </c>
      <c r="D68" s="99">
        <v>2594</v>
      </c>
      <c r="E68" s="99">
        <v>2577</v>
      </c>
    </row>
    <row r="69" spans="1:5" ht="14.1" customHeight="1" x14ac:dyDescent="0.2">
      <c r="A69" s="47" t="s">
        <v>83</v>
      </c>
      <c r="B69" s="98">
        <f>$B$8-51</f>
        <v>1966</v>
      </c>
      <c r="C69" s="99">
        <v>5204</v>
      </c>
      <c r="D69" s="99">
        <v>2635</v>
      </c>
      <c r="E69" s="99">
        <v>2569</v>
      </c>
    </row>
    <row r="70" spans="1:5" ht="14.1" customHeight="1" x14ac:dyDescent="0.2">
      <c r="A70" s="47" t="s">
        <v>84</v>
      </c>
      <c r="B70" s="98">
        <f>$B$8-52</f>
        <v>1965</v>
      </c>
      <c r="C70" s="99">
        <v>5111</v>
      </c>
      <c r="D70" s="99">
        <v>2557</v>
      </c>
      <c r="E70" s="99">
        <v>2554</v>
      </c>
    </row>
    <row r="71" spans="1:5" ht="14.1" customHeight="1" x14ac:dyDescent="0.2">
      <c r="A71" s="47" t="s">
        <v>85</v>
      </c>
      <c r="B71" s="98">
        <f>$B$8-53</f>
        <v>1964</v>
      </c>
      <c r="C71" s="99">
        <v>5105</v>
      </c>
      <c r="D71" s="99">
        <v>2648</v>
      </c>
      <c r="E71" s="99">
        <v>2457</v>
      </c>
    </row>
    <row r="72" spans="1:5" ht="14.1" customHeight="1" x14ac:dyDescent="0.2">
      <c r="A72" s="47" t="s">
        <v>86</v>
      </c>
      <c r="B72" s="98">
        <f>$B$8-54</f>
        <v>1963</v>
      </c>
      <c r="C72" s="99">
        <v>4818</v>
      </c>
      <c r="D72" s="99">
        <v>2423</v>
      </c>
      <c r="E72" s="99">
        <v>2395</v>
      </c>
    </row>
    <row r="73" spans="1:5" ht="14.1" customHeight="1" x14ac:dyDescent="0.2">
      <c r="A73" s="55" t="s">
        <v>36</v>
      </c>
      <c r="B73" s="100"/>
      <c r="C73" s="99">
        <f>SUM(C68:C72)</f>
        <v>25409</v>
      </c>
      <c r="D73" s="99">
        <f>SUM(D68:D72)</f>
        <v>12857</v>
      </c>
      <c r="E73" s="99">
        <f>SUM(E68:E72)</f>
        <v>12552</v>
      </c>
    </row>
    <row r="74" spans="1:5" ht="14.1" customHeight="1" x14ac:dyDescent="0.2">
      <c r="A74" s="47" t="s">
        <v>87</v>
      </c>
      <c r="B74" s="98">
        <f>$B$8-55</f>
        <v>1962</v>
      </c>
      <c r="C74" s="99">
        <v>4545</v>
      </c>
      <c r="D74" s="99">
        <v>2308</v>
      </c>
      <c r="E74" s="99">
        <v>2237</v>
      </c>
    </row>
    <row r="75" spans="1:5" ht="14.1" customHeight="1" x14ac:dyDescent="0.2">
      <c r="A75" s="47" t="s">
        <v>88</v>
      </c>
      <c r="B75" s="98">
        <f>$B$8-56</f>
        <v>1961</v>
      </c>
      <c r="C75" s="99">
        <v>4426</v>
      </c>
      <c r="D75" s="99">
        <v>2256</v>
      </c>
      <c r="E75" s="99">
        <v>2170</v>
      </c>
    </row>
    <row r="76" spans="1:5" ht="13.15" customHeight="1" x14ac:dyDescent="0.2">
      <c r="A76" s="47" t="s">
        <v>89</v>
      </c>
      <c r="B76" s="98">
        <f>$B$8-57</f>
        <v>1960</v>
      </c>
      <c r="C76" s="99">
        <v>4238</v>
      </c>
      <c r="D76" s="99">
        <v>2129</v>
      </c>
      <c r="E76" s="99">
        <v>2109</v>
      </c>
    </row>
    <row r="77" spans="1:5" ht="14.1" customHeight="1" x14ac:dyDescent="0.2">
      <c r="A77" s="46" t="s">
        <v>90</v>
      </c>
      <c r="B77" s="98">
        <f>$B$8-58</f>
        <v>1959</v>
      </c>
      <c r="C77" s="99">
        <v>4145</v>
      </c>
      <c r="D77" s="99">
        <v>2033</v>
      </c>
      <c r="E77" s="99">
        <v>2112</v>
      </c>
    </row>
    <row r="78" spans="1:5" x14ac:dyDescent="0.2">
      <c r="A78" s="47" t="s">
        <v>91</v>
      </c>
      <c r="B78" s="98">
        <f>$B$8-59</f>
        <v>1958</v>
      </c>
      <c r="C78" s="99">
        <v>3759</v>
      </c>
      <c r="D78" s="99">
        <v>1882</v>
      </c>
      <c r="E78" s="99">
        <v>1877</v>
      </c>
    </row>
    <row r="79" spans="1:5" x14ac:dyDescent="0.2">
      <c r="A79" s="55" t="s">
        <v>36</v>
      </c>
      <c r="B79" s="100"/>
      <c r="C79" s="99">
        <f>SUM(C74:C78)</f>
        <v>21113</v>
      </c>
      <c r="D79" s="99">
        <f>SUM(D74:D78)</f>
        <v>10608</v>
      </c>
      <c r="E79" s="99">
        <f>SUM(E74:E78)</f>
        <v>10505</v>
      </c>
    </row>
    <row r="80" spans="1:5" x14ac:dyDescent="0.2">
      <c r="A80" s="47" t="s">
        <v>92</v>
      </c>
      <c r="B80" s="98">
        <f>$B$8-60</f>
        <v>1957</v>
      </c>
      <c r="C80" s="99">
        <v>3816</v>
      </c>
      <c r="D80" s="99">
        <v>1820</v>
      </c>
      <c r="E80" s="99">
        <v>1996</v>
      </c>
    </row>
    <row r="81" spans="1:5" x14ac:dyDescent="0.2">
      <c r="A81" s="47" t="s">
        <v>93</v>
      </c>
      <c r="B81" s="98">
        <f>$B$8-61</f>
        <v>1956</v>
      </c>
      <c r="C81" s="99">
        <v>3412</v>
      </c>
      <c r="D81" s="99">
        <v>1664</v>
      </c>
      <c r="E81" s="99">
        <v>1748</v>
      </c>
    </row>
    <row r="82" spans="1:5" x14ac:dyDescent="0.2">
      <c r="A82" s="47" t="s">
        <v>94</v>
      </c>
      <c r="B82" s="98">
        <f>$B$8-62</f>
        <v>1955</v>
      </c>
      <c r="C82" s="99">
        <v>3297</v>
      </c>
      <c r="D82" s="99">
        <v>1581</v>
      </c>
      <c r="E82" s="99">
        <v>1716</v>
      </c>
    </row>
    <row r="83" spans="1:5" x14ac:dyDescent="0.2">
      <c r="A83" s="47" t="s">
        <v>95</v>
      </c>
      <c r="B83" s="98">
        <f>$B$8-63</f>
        <v>1954</v>
      </c>
      <c r="C83" s="99">
        <v>3312</v>
      </c>
      <c r="D83" s="99">
        <v>1597</v>
      </c>
      <c r="E83" s="99">
        <v>1715</v>
      </c>
    </row>
    <row r="84" spans="1:5" x14ac:dyDescent="0.2">
      <c r="A84" s="47" t="s">
        <v>96</v>
      </c>
      <c r="B84" s="98">
        <f>$B$8-64</f>
        <v>1953</v>
      </c>
      <c r="C84" s="99">
        <v>3115</v>
      </c>
      <c r="D84" s="99">
        <v>1533</v>
      </c>
      <c r="E84" s="99">
        <v>1582</v>
      </c>
    </row>
    <row r="85" spans="1:5" x14ac:dyDescent="0.2">
      <c r="A85" s="55" t="s">
        <v>36</v>
      </c>
      <c r="B85" s="100"/>
      <c r="C85" s="99">
        <f>SUM(C80:C84)</f>
        <v>16952</v>
      </c>
      <c r="D85" s="99">
        <f>SUM(D80:D84)</f>
        <v>8195</v>
      </c>
      <c r="E85" s="99">
        <f>SUM(E80:E84)</f>
        <v>8757</v>
      </c>
    </row>
    <row r="86" spans="1:5" x14ac:dyDescent="0.2">
      <c r="A86" s="47" t="s">
        <v>97</v>
      </c>
      <c r="B86" s="98">
        <f>$B$8-65</f>
        <v>1952</v>
      </c>
      <c r="C86" s="99">
        <v>3071</v>
      </c>
      <c r="D86" s="99">
        <v>1457</v>
      </c>
      <c r="E86" s="99">
        <v>1614</v>
      </c>
    </row>
    <row r="87" spans="1:5" x14ac:dyDescent="0.2">
      <c r="A87" s="47" t="s">
        <v>98</v>
      </c>
      <c r="B87" s="98">
        <f>$B$8-66</f>
        <v>1951</v>
      </c>
      <c r="C87" s="99">
        <v>3076</v>
      </c>
      <c r="D87" s="99">
        <v>1422</v>
      </c>
      <c r="E87" s="99">
        <v>1654</v>
      </c>
    </row>
    <row r="88" spans="1:5" x14ac:dyDescent="0.2">
      <c r="A88" s="47" t="s">
        <v>99</v>
      </c>
      <c r="B88" s="98">
        <f>$B$8-67</f>
        <v>1950</v>
      </c>
      <c r="C88" s="99">
        <v>3138</v>
      </c>
      <c r="D88" s="99">
        <v>1508</v>
      </c>
      <c r="E88" s="99">
        <v>1630</v>
      </c>
    </row>
    <row r="89" spans="1:5" x14ac:dyDescent="0.2">
      <c r="A89" s="47" t="s">
        <v>100</v>
      </c>
      <c r="B89" s="98">
        <f>$B$8-68</f>
        <v>1949</v>
      </c>
      <c r="C89" s="99">
        <v>3052</v>
      </c>
      <c r="D89" s="99">
        <v>1439</v>
      </c>
      <c r="E89" s="99">
        <v>1613</v>
      </c>
    </row>
    <row r="90" spans="1:5" x14ac:dyDescent="0.2">
      <c r="A90" s="47" t="s">
        <v>101</v>
      </c>
      <c r="B90" s="98">
        <f>$B$8-69</f>
        <v>1948</v>
      </c>
      <c r="C90" s="99">
        <v>3046</v>
      </c>
      <c r="D90" s="99">
        <v>1464</v>
      </c>
      <c r="E90" s="99">
        <v>1582</v>
      </c>
    </row>
    <row r="91" spans="1:5" x14ac:dyDescent="0.2">
      <c r="A91" s="55" t="s">
        <v>36</v>
      </c>
      <c r="B91" s="100"/>
      <c r="C91" s="99">
        <f>SUM(C86:C90)</f>
        <v>15383</v>
      </c>
      <c r="D91" s="99">
        <f>SUM(D86:D90)</f>
        <v>7290</v>
      </c>
      <c r="E91" s="99">
        <f>SUM(E86:E90)</f>
        <v>8093</v>
      </c>
    </row>
    <row r="92" spans="1:5" x14ac:dyDescent="0.2">
      <c r="A92" s="47" t="s">
        <v>102</v>
      </c>
      <c r="B92" s="98">
        <f>$B$8-70</f>
        <v>1947</v>
      </c>
      <c r="C92" s="99">
        <v>2857</v>
      </c>
      <c r="D92" s="99">
        <v>1379</v>
      </c>
      <c r="E92" s="99">
        <v>1478</v>
      </c>
    </row>
    <row r="93" spans="1:5" x14ac:dyDescent="0.2">
      <c r="A93" s="47" t="s">
        <v>103</v>
      </c>
      <c r="B93" s="98">
        <f>$B$8-71</f>
        <v>1946</v>
      </c>
      <c r="C93" s="99">
        <v>2655</v>
      </c>
      <c r="D93" s="99">
        <v>1251</v>
      </c>
      <c r="E93" s="99">
        <v>1404</v>
      </c>
    </row>
    <row r="94" spans="1:5" x14ac:dyDescent="0.2">
      <c r="A94" s="47" t="s">
        <v>104</v>
      </c>
      <c r="B94" s="98">
        <f>$B$8-72</f>
        <v>1945</v>
      </c>
      <c r="C94" s="99">
        <v>2138</v>
      </c>
      <c r="D94" s="99">
        <v>977</v>
      </c>
      <c r="E94" s="99">
        <v>1161</v>
      </c>
    </row>
    <row r="95" spans="1:5" x14ac:dyDescent="0.2">
      <c r="A95" s="47" t="s">
        <v>105</v>
      </c>
      <c r="B95" s="98">
        <f>$B$8-73</f>
        <v>1944</v>
      </c>
      <c r="C95" s="99">
        <v>2905</v>
      </c>
      <c r="D95" s="99">
        <v>1341</v>
      </c>
      <c r="E95" s="99">
        <v>1564</v>
      </c>
    </row>
    <row r="96" spans="1:5" x14ac:dyDescent="0.2">
      <c r="A96" s="47" t="s">
        <v>106</v>
      </c>
      <c r="B96" s="98">
        <f>$B$8-74</f>
        <v>1943</v>
      </c>
      <c r="C96" s="99">
        <v>2826</v>
      </c>
      <c r="D96" s="99">
        <v>1339</v>
      </c>
      <c r="E96" s="99">
        <v>1487</v>
      </c>
    </row>
    <row r="97" spans="1:5" x14ac:dyDescent="0.2">
      <c r="A97" s="55" t="s">
        <v>36</v>
      </c>
      <c r="B97" s="100"/>
      <c r="C97" s="99">
        <f>SUM(C92:C96)</f>
        <v>13381</v>
      </c>
      <c r="D97" s="99">
        <f>SUM(D92:D96)</f>
        <v>6287</v>
      </c>
      <c r="E97" s="99">
        <f>SUM(E92:E96)</f>
        <v>7094</v>
      </c>
    </row>
    <row r="98" spans="1:5" x14ac:dyDescent="0.2">
      <c r="A98" s="47" t="s">
        <v>107</v>
      </c>
      <c r="B98" s="98">
        <f>$B$8-75</f>
        <v>1942</v>
      </c>
      <c r="C98" s="99">
        <v>2735</v>
      </c>
      <c r="D98" s="99">
        <v>1283</v>
      </c>
      <c r="E98" s="99">
        <v>1452</v>
      </c>
    </row>
    <row r="99" spans="1:5" x14ac:dyDescent="0.2">
      <c r="A99" s="47" t="s">
        <v>108</v>
      </c>
      <c r="B99" s="98">
        <f>$B$8-76</f>
        <v>1941</v>
      </c>
      <c r="C99" s="99">
        <v>3159</v>
      </c>
      <c r="D99" s="99">
        <v>1502</v>
      </c>
      <c r="E99" s="99">
        <v>1657</v>
      </c>
    </row>
    <row r="100" spans="1:5" x14ac:dyDescent="0.2">
      <c r="A100" s="47" t="s">
        <v>109</v>
      </c>
      <c r="B100" s="98">
        <f>$B$8-77</f>
        <v>1940</v>
      </c>
      <c r="C100" s="99">
        <v>3177</v>
      </c>
      <c r="D100" s="99">
        <v>1454</v>
      </c>
      <c r="E100" s="99">
        <v>1723</v>
      </c>
    </row>
    <row r="101" spans="1:5" x14ac:dyDescent="0.2">
      <c r="A101" s="47" t="s">
        <v>110</v>
      </c>
      <c r="B101" s="98">
        <f>$B$8-78</f>
        <v>1939</v>
      </c>
      <c r="C101" s="99">
        <v>3021</v>
      </c>
      <c r="D101" s="99">
        <v>1341</v>
      </c>
      <c r="E101" s="99">
        <v>1680</v>
      </c>
    </row>
    <row r="102" spans="1:5" x14ac:dyDescent="0.2">
      <c r="A102" s="48" t="s">
        <v>111</v>
      </c>
      <c r="B102" s="98">
        <f>$B$8-79</f>
        <v>1938</v>
      </c>
      <c r="C102" s="99">
        <v>2707</v>
      </c>
      <c r="D102" s="99">
        <v>1208</v>
      </c>
      <c r="E102" s="99">
        <v>1499</v>
      </c>
    </row>
    <row r="103" spans="1:5" x14ac:dyDescent="0.2">
      <c r="A103" s="56" t="s">
        <v>36</v>
      </c>
      <c r="B103" s="101"/>
      <c r="C103" s="99">
        <f>SUM(C98:C102)</f>
        <v>14799</v>
      </c>
      <c r="D103" s="99">
        <f>SUM(D98:D102)</f>
        <v>6788</v>
      </c>
      <c r="E103" s="99">
        <f>SUM(E98:E102)</f>
        <v>8011</v>
      </c>
    </row>
    <row r="104" spans="1:5" x14ac:dyDescent="0.2">
      <c r="A104" s="48" t="s">
        <v>112</v>
      </c>
      <c r="B104" s="98">
        <f>$B$8-80</f>
        <v>1937</v>
      </c>
      <c r="C104" s="99">
        <v>2384</v>
      </c>
      <c r="D104" s="99">
        <v>1067</v>
      </c>
      <c r="E104" s="99">
        <v>1317</v>
      </c>
    </row>
    <row r="105" spans="1:5" x14ac:dyDescent="0.2">
      <c r="A105" s="48" t="s">
        <v>123</v>
      </c>
      <c r="B105" s="98">
        <f>$B$8-81</f>
        <v>1936</v>
      </c>
      <c r="C105" s="99">
        <v>2281</v>
      </c>
      <c r="D105" s="99">
        <v>1008</v>
      </c>
      <c r="E105" s="99">
        <v>1273</v>
      </c>
    </row>
    <row r="106" spans="1:5" s="25" customFormat="1" x14ac:dyDescent="0.2">
      <c r="A106" s="48" t="s">
        <v>121</v>
      </c>
      <c r="B106" s="98">
        <f>$B$8-82</f>
        <v>1935</v>
      </c>
      <c r="C106" s="99">
        <v>2039</v>
      </c>
      <c r="D106" s="99">
        <v>865</v>
      </c>
      <c r="E106" s="99">
        <v>1174</v>
      </c>
    </row>
    <row r="107" spans="1:5" x14ac:dyDescent="0.2">
      <c r="A107" s="48" t="s">
        <v>124</v>
      </c>
      <c r="B107" s="98">
        <f>$B$8-83</f>
        <v>1934</v>
      </c>
      <c r="C107" s="99">
        <v>1687</v>
      </c>
      <c r="D107" s="99">
        <v>714</v>
      </c>
      <c r="E107" s="99">
        <v>973</v>
      </c>
    </row>
    <row r="108" spans="1:5" x14ac:dyDescent="0.2">
      <c r="A108" s="48" t="s">
        <v>122</v>
      </c>
      <c r="B108" s="98">
        <f>$B$8-84</f>
        <v>1933</v>
      </c>
      <c r="C108" s="99">
        <v>1151</v>
      </c>
      <c r="D108" s="99">
        <v>438</v>
      </c>
      <c r="E108" s="99">
        <v>713</v>
      </c>
    </row>
    <row r="109" spans="1:5" x14ac:dyDescent="0.2">
      <c r="A109" s="56" t="s">
        <v>36</v>
      </c>
      <c r="B109" s="101"/>
      <c r="C109" s="99">
        <f>SUM(C104:C108)</f>
        <v>9542</v>
      </c>
      <c r="D109" s="99">
        <f>SUM(D104:D108)</f>
        <v>4092</v>
      </c>
      <c r="E109" s="99">
        <f>SUM(E104:E108)</f>
        <v>5450</v>
      </c>
    </row>
    <row r="110" spans="1:5" x14ac:dyDescent="0.2">
      <c r="A110" s="48" t="s">
        <v>113</v>
      </c>
      <c r="B110" s="98">
        <f>$B$8-85</f>
        <v>1932</v>
      </c>
      <c r="C110" s="99">
        <v>1028</v>
      </c>
      <c r="D110" s="99">
        <v>396</v>
      </c>
      <c r="E110" s="99">
        <v>632</v>
      </c>
    </row>
    <row r="111" spans="1:5" x14ac:dyDescent="0.2">
      <c r="A111" s="48" t="s">
        <v>114</v>
      </c>
      <c r="B111" s="98">
        <f>$B$8-86</f>
        <v>1931</v>
      </c>
      <c r="C111" s="99">
        <v>966</v>
      </c>
      <c r="D111" s="99">
        <v>368</v>
      </c>
      <c r="E111" s="99">
        <v>598</v>
      </c>
    </row>
    <row r="112" spans="1:5" x14ac:dyDescent="0.2">
      <c r="A112" s="48" t="s">
        <v>115</v>
      </c>
      <c r="B112" s="98">
        <f>$B$8-87</f>
        <v>1930</v>
      </c>
      <c r="C112" s="99">
        <v>836</v>
      </c>
      <c r="D112" s="99">
        <v>299</v>
      </c>
      <c r="E112" s="99">
        <v>537</v>
      </c>
    </row>
    <row r="113" spans="1:5" x14ac:dyDescent="0.2">
      <c r="A113" s="48" t="s">
        <v>116</v>
      </c>
      <c r="B113" s="98">
        <f>$B$8-88</f>
        <v>1929</v>
      </c>
      <c r="C113" s="99">
        <v>778</v>
      </c>
      <c r="D113" s="99">
        <v>288</v>
      </c>
      <c r="E113" s="99">
        <v>490</v>
      </c>
    </row>
    <row r="114" spans="1:5" x14ac:dyDescent="0.2">
      <c r="A114" s="48" t="s">
        <v>117</v>
      </c>
      <c r="B114" s="98">
        <f>$B$8-89</f>
        <v>1928</v>
      </c>
      <c r="C114" s="99">
        <v>629</v>
      </c>
      <c r="D114" s="99">
        <v>237</v>
      </c>
      <c r="E114" s="99">
        <v>392</v>
      </c>
    </row>
    <row r="115" spans="1:5" x14ac:dyDescent="0.2">
      <c r="A115" s="56" t="s">
        <v>36</v>
      </c>
      <c r="B115" s="102"/>
      <c r="C115" s="99">
        <f>SUM(C110:C114)</f>
        <v>4237</v>
      </c>
      <c r="D115" s="99">
        <f>SUM(D110:D114)</f>
        <v>1588</v>
      </c>
      <c r="E115" s="99">
        <f>SUM(E110:E114)</f>
        <v>2649</v>
      </c>
    </row>
    <row r="116" spans="1:5" x14ac:dyDescent="0.2">
      <c r="A116" s="48" t="s">
        <v>118</v>
      </c>
      <c r="B116" s="98">
        <f>$B$8-90</f>
        <v>1927</v>
      </c>
      <c r="C116" s="99">
        <v>2184</v>
      </c>
      <c r="D116" s="99">
        <v>556</v>
      </c>
      <c r="E116" s="99">
        <v>1628</v>
      </c>
    </row>
    <row r="117" spans="1:5" x14ac:dyDescent="0.2">
      <c r="A117" s="49"/>
      <c r="B117" s="53" t="s">
        <v>119</v>
      </c>
      <c r="C117" s="26"/>
      <c r="D117" s="26"/>
      <c r="E117" s="26"/>
    </row>
    <row r="118" spans="1:5" x14ac:dyDescent="0.2">
      <c r="A118" s="50" t="s">
        <v>120</v>
      </c>
      <c r="B118" s="103"/>
      <c r="C118" s="106">
        <v>274025</v>
      </c>
      <c r="D118" s="107">
        <v>135470</v>
      </c>
      <c r="E118" s="107">
        <v>138555</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C102:E111 C7:E97 A7:B109">
    <cfRule type="expression" dxfId="39" priority="9">
      <formula>MOD(ROW(),2)=1</formula>
    </cfRule>
  </conditionalFormatting>
  <conditionalFormatting sqref="C98:E101">
    <cfRule type="expression" dxfId="38" priority="8">
      <formula>MOD(ROW(),2)=1</formula>
    </cfRule>
  </conditionalFormatting>
  <conditionalFormatting sqref="A115:B115 A116 A118:B118 A110:A114">
    <cfRule type="expression" dxfId="37" priority="5">
      <formula>MOD(ROW(),2)=1</formula>
    </cfRule>
  </conditionalFormatting>
  <conditionalFormatting sqref="B110:B114">
    <cfRule type="expression" dxfId="36" priority="4">
      <formula>MOD(ROW(),2)=1</formula>
    </cfRule>
  </conditionalFormatting>
  <conditionalFormatting sqref="B116">
    <cfRule type="expression" dxfId="35" priority="3">
      <formula>MOD(ROW(),2)=1</formula>
    </cfRule>
  </conditionalFormatting>
  <conditionalFormatting sqref="C112:E118">
    <cfRule type="expression" dxfId="34" priority="2">
      <formula>MOD(ROW(),2)=1</formula>
    </cfRule>
  </conditionalFormatting>
  <conditionalFormatting sqref="A117:B117">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17 SH</oddFooter>
  </headerFooter>
  <rowBreaks count="2" manualBreakCount="2">
    <brk id="49" max="16383" man="1"/>
    <brk id="7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topLeftCell="A88" zoomScaleNormal="100" workbookViewId="0">
      <selection activeCell="A117" sqref="A117:B117"/>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86" t="s">
        <v>162</v>
      </c>
      <c r="B1" s="86"/>
      <c r="C1" s="87"/>
      <c r="D1" s="87"/>
      <c r="E1" s="87"/>
    </row>
    <row r="2" spans="1:8" s="10" customFormat="1" ht="14.1" customHeight="1" x14ac:dyDescent="0.2">
      <c r="A2" s="90" t="s">
        <v>164</v>
      </c>
      <c r="B2" s="90"/>
      <c r="C2" s="90"/>
      <c r="D2" s="90"/>
      <c r="E2" s="90"/>
    </row>
    <row r="3" spans="1:8" s="10" customFormat="1" ht="14.1" customHeight="1" x14ac:dyDescent="0.2">
      <c r="A3" s="86" t="s">
        <v>138</v>
      </c>
      <c r="B3" s="86"/>
      <c r="C3" s="86"/>
      <c r="D3" s="86"/>
      <c r="E3" s="86"/>
    </row>
    <row r="4" spans="1:8" s="10" customFormat="1" ht="14.1" customHeight="1" x14ac:dyDescent="0.2">
      <c r="A4" s="28"/>
      <c r="B4" s="28"/>
      <c r="C4" s="28"/>
      <c r="D4" s="28"/>
      <c r="E4" s="28"/>
    </row>
    <row r="5" spans="1:8" ht="28.35" customHeight="1" x14ac:dyDescent="0.2">
      <c r="A5" s="91" t="s">
        <v>161</v>
      </c>
      <c r="B5" s="93" t="s">
        <v>163</v>
      </c>
      <c r="C5" s="88" t="s">
        <v>30</v>
      </c>
      <c r="D5" s="88" t="s">
        <v>22</v>
      </c>
      <c r="E5" s="89" t="s">
        <v>23</v>
      </c>
    </row>
    <row r="6" spans="1:8" ht="28.35" customHeight="1" x14ac:dyDescent="0.2">
      <c r="A6" s="92"/>
      <c r="B6" s="94"/>
      <c r="C6" s="19" t="s">
        <v>158</v>
      </c>
      <c r="D6" s="19" t="s">
        <v>159</v>
      </c>
      <c r="E6" s="20" t="s">
        <v>160</v>
      </c>
    </row>
    <row r="7" spans="1:8" ht="14.1" customHeight="1" x14ac:dyDescent="0.2">
      <c r="A7" s="45"/>
      <c r="B7" s="51"/>
      <c r="C7" s="21"/>
      <c r="D7" s="21"/>
      <c r="E7" s="21"/>
    </row>
    <row r="8" spans="1:8" ht="14.1" customHeight="1" x14ac:dyDescent="0.2">
      <c r="A8" s="46" t="s">
        <v>31</v>
      </c>
      <c r="B8" s="98">
        <v>2017</v>
      </c>
      <c r="C8" s="99">
        <v>1157</v>
      </c>
      <c r="D8" s="99">
        <v>571</v>
      </c>
      <c r="E8" s="99">
        <v>586</v>
      </c>
    </row>
    <row r="9" spans="1:8" ht="14.1" customHeight="1" x14ac:dyDescent="0.2">
      <c r="A9" s="46" t="s">
        <v>32</v>
      </c>
      <c r="B9" s="98">
        <f>$B$8-1</f>
        <v>2016</v>
      </c>
      <c r="C9" s="99">
        <v>1142</v>
      </c>
      <c r="D9" s="99">
        <v>569</v>
      </c>
      <c r="E9" s="99">
        <v>573</v>
      </c>
    </row>
    <row r="10" spans="1:8" ht="14.1" customHeight="1" x14ac:dyDescent="0.2">
      <c r="A10" s="46" t="s">
        <v>33</v>
      </c>
      <c r="B10" s="98">
        <f>$B$8-2</f>
        <v>2015</v>
      </c>
      <c r="C10" s="99">
        <v>1131</v>
      </c>
      <c r="D10" s="99">
        <v>569</v>
      </c>
      <c r="E10" s="99">
        <v>562</v>
      </c>
    </row>
    <row r="11" spans="1:8" ht="14.1" customHeight="1" x14ac:dyDescent="0.2">
      <c r="A11" s="46" t="s">
        <v>34</v>
      </c>
      <c r="B11" s="98">
        <f>$B$8-3</f>
        <v>2014</v>
      </c>
      <c r="C11" s="99">
        <v>1131</v>
      </c>
      <c r="D11" s="99">
        <v>551</v>
      </c>
      <c r="E11" s="99">
        <v>580</v>
      </c>
      <c r="H11" s="24"/>
    </row>
    <row r="12" spans="1:8" ht="14.1" customHeight="1" x14ac:dyDescent="0.2">
      <c r="A12" s="46" t="s">
        <v>35</v>
      </c>
      <c r="B12" s="98">
        <f>$B$8-4</f>
        <v>2013</v>
      </c>
      <c r="C12" s="99">
        <v>1075</v>
      </c>
      <c r="D12" s="99">
        <v>536</v>
      </c>
      <c r="E12" s="99">
        <v>539</v>
      </c>
    </row>
    <row r="13" spans="1:8" ht="14.1" customHeight="1" x14ac:dyDescent="0.2">
      <c r="A13" s="54" t="s">
        <v>36</v>
      </c>
      <c r="B13" s="98"/>
      <c r="C13" s="99">
        <f>SUM(C8:C12)</f>
        <v>5636</v>
      </c>
      <c r="D13" s="99">
        <f>SUM(D8:D12)</f>
        <v>2796</v>
      </c>
      <c r="E13" s="99">
        <f>SUM(E8:E12)</f>
        <v>2840</v>
      </c>
    </row>
    <row r="14" spans="1:8" ht="14.1" customHeight="1" x14ac:dyDescent="0.2">
      <c r="A14" s="47" t="s">
        <v>37</v>
      </c>
      <c r="B14" s="98">
        <f>$B$8-5</f>
        <v>2012</v>
      </c>
      <c r="C14" s="99">
        <v>1115</v>
      </c>
      <c r="D14" s="99">
        <v>595</v>
      </c>
      <c r="E14" s="99">
        <v>520</v>
      </c>
    </row>
    <row r="15" spans="1:8" ht="14.1" customHeight="1" x14ac:dyDescent="0.2">
      <c r="A15" s="47" t="s">
        <v>38</v>
      </c>
      <c r="B15" s="98">
        <f>$B$8-6</f>
        <v>2011</v>
      </c>
      <c r="C15" s="99">
        <v>1083</v>
      </c>
      <c r="D15" s="99">
        <v>564</v>
      </c>
      <c r="E15" s="99">
        <v>519</v>
      </c>
    </row>
    <row r="16" spans="1:8" ht="14.1" customHeight="1" x14ac:dyDescent="0.2">
      <c r="A16" s="47" t="s">
        <v>39</v>
      </c>
      <c r="B16" s="98">
        <f>$B$8-7</f>
        <v>2010</v>
      </c>
      <c r="C16" s="99">
        <v>1135</v>
      </c>
      <c r="D16" s="99">
        <v>578</v>
      </c>
      <c r="E16" s="99">
        <v>557</v>
      </c>
    </row>
    <row r="17" spans="1:5" ht="14.1" customHeight="1" x14ac:dyDescent="0.2">
      <c r="A17" s="47" t="s">
        <v>40</v>
      </c>
      <c r="B17" s="98">
        <f>$B$8-8</f>
        <v>2009</v>
      </c>
      <c r="C17" s="99">
        <v>1135</v>
      </c>
      <c r="D17" s="99">
        <v>573</v>
      </c>
      <c r="E17" s="99">
        <v>562</v>
      </c>
    </row>
    <row r="18" spans="1:5" ht="14.1" customHeight="1" x14ac:dyDescent="0.2">
      <c r="A18" s="47" t="s">
        <v>41</v>
      </c>
      <c r="B18" s="98">
        <f>$B$8-9</f>
        <v>2008</v>
      </c>
      <c r="C18" s="99">
        <v>1150</v>
      </c>
      <c r="D18" s="99">
        <v>591</v>
      </c>
      <c r="E18" s="99">
        <v>559</v>
      </c>
    </row>
    <row r="19" spans="1:5" ht="14.1" customHeight="1" x14ac:dyDescent="0.2">
      <c r="A19" s="55" t="s">
        <v>36</v>
      </c>
      <c r="B19" s="100"/>
      <c r="C19" s="99">
        <f>SUM(C14:C18)</f>
        <v>5618</v>
      </c>
      <c r="D19" s="99">
        <f>SUM(D14:D18)</f>
        <v>2901</v>
      </c>
      <c r="E19" s="99">
        <f>SUM(E14:E18)</f>
        <v>2717</v>
      </c>
    </row>
    <row r="20" spans="1:5" ht="14.1" customHeight="1" x14ac:dyDescent="0.2">
      <c r="A20" s="47" t="s">
        <v>42</v>
      </c>
      <c r="B20" s="98">
        <f>$B$8-10</f>
        <v>2007</v>
      </c>
      <c r="C20" s="99">
        <v>1159</v>
      </c>
      <c r="D20" s="99">
        <v>601</v>
      </c>
      <c r="E20" s="99">
        <v>558</v>
      </c>
    </row>
    <row r="21" spans="1:5" ht="14.1" customHeight="1" x14ac:dyDescent="0.2">
      <c r="A21" s="47" t="s">
        <v>43</v>
      </c>
      <c r="B21" s="98">
        <f>$B$8-11</f>
        <v>2006</v>
      </c>
      <c r="C21" s="99">
        <v>1163</v>
      </c>
      <c r="D21" s="99">
        <v>601</v>
      </c>
      <c r="E21" s="99">
        <v>562</v>
      </c>
    </row>
    <row r="22" spans="1:5" ht="14.1" customHeight="1" x14ac:dyDescent="0.2">
      <c r="A22" s="47" t="s">
        <v>44</v>
      </c>
      <c r="B22" s="98">
        <f>$B$8-12</f>
        <v>2005</v>
      </c>
      <c r="C22" s="99">
        <v>1177</v>
      </c>
      <c r="D22" s="99">
        <v>614</v>
      </c>
      <c r="E22" s="99">
        <v>563</v>
      </c>
    </row>
    <row r="23" spans="1:5" ht="14.1" customHeight="1" x14ac:dyDescent="0.2">
      <c r="A23" s="47" t="s">
        <v>45</v>
      </c>
      <c r="B23" s="98">
        <f>$B$8-13</f>
        <v>2004</v>
      </c>
      <c r="C23" s="99">
        <v>1283</v>
      </c>
      <c r="D23" s="99">
        <v>638</v>
      </c>
      <c r="E23" s="99">
        <v>645</v>
      </c>
    </row>
    <row r="24" spans="1:5" ht="14.1" customHeight="1" x14ac:dyDescent="0.2">
      <c r="A24" s="47" t="s">
        <v>46</v>
      </c>
      <c r="B24" s="98">
        <f>$B$8-14</f>
        <v>2003</v>
      </c>
      <c r="C24" s="99">
        <v>1299</v>
      </c>
      <c r="D24" s="99">
        <v>653</v>
      </c>
      <c r="E24" s="99">
        <v>646</v>
      </c>
    </row>
    <row r="25" spans="1:5" ht="14.1" customHeight="1" x14ac:dyDescent="0.2">
      <c r="A25" s="55" t="s">
        <v>36</v>
      </c>
      <c r="B25" s="100"/>
      <c r="C25" s="99">
        <f>SUM(C20:C24)</f>
        <v>6081</v>
      </c>
      <c r="D25" s="99">
        <f>SUM(D20:D24)</f>
        <v>3107</v>
      </c>
      <c r="E25" s="99">
        <f>SUM(E20:E24)</f>
        <v>2974</v>
      </c>
    </row>
    <row r="26" spans="1:5" ht="14.1" customHeight="1" x14ac:dyDescent="0.2">
      <c r="A26" s="47" t="s">
        <v>47</v>
      </c>
      <c r="B26" s="98">
        <f>$B$8-15</f>
        <v>2002</v>
      </c>
      <c r="C26" s="99">
        <v>1365</v>
      </c>
      <c r="D26" s="99">
        <v>697</v>
      </c>
      <c r="E26" s="99">
        <v>668</v>
      </c>
    </row>
    <row r="27" spans="1:5" ht="14.1" customHeight="1" x14ac:dyDescent="0.2">
      <c r="A27" s="47" t="s">
        <v>48</v>
      </c>
      <c r="B27" s="98">
        <f>$B$8-16</f>
        <v>2001</v>
      </c>
      <c r="C27" s="99">
        <v>1407</v>
      </c>
      <c r="D27" s="99">
        <v>727</v>
      </c>
      <c r="E27" s="99">
        <v>680</v>
      </c>
    </row>
    <row r="28" spans="1:5" ht="14.1" customHeight="1" x14ac:dyDescent="0.2">
      <c r="A28" s="47" t="s">
        <v>49</v>
      </c>
      <c r="B28" s="98">
        <f>$B$8-17</f>
        <v>2000</v>
      </c>
      <c r="C28" s="99">
        <v>1518</v>
      </c>
      <c r="D28" s="99">
        <v>768</v>
      </c>
      <c r="E28" s="99">
        <v>750</v>
      </c>
    </row>
    <row r="29" spans="1:5" ht="14.1" customHeight="1" x14ac:dyDescent="0.2">
      <c r="A29" s="47" t="s">
        <v>50</v>
      </c>
      <c r="B29" s="98">
        <f>$B$8-18</f>
        <v>1999</v>
      </c>
      <c r="C29" s="99">
        <v>1611</v>
      </c>
      <c r="D29" s="99">
        <v>858</v>
      </c>
      <c r="E29" s="99">
        <v>753</v>
      </c>
    </row>
    <row r="30" spans="1:5" ht="14.1" customHeight="1" x14ac:dyDescent="0.2">
      <c r="A30" s="46" t="s">
        <v>51</v>
      </c>
      <c r="B30" s="98">
        <f>$B$8-19</f>
        <v>1998</v>
      </c>
      <c r="C30" s="99">
        <v>1481</v>
      </c>
      <c r="D30" s="99">
        <v>790</v>
      </c>
      <c r="E30" s="99">
        <v>691</v>
      </c>
    </row>
    <row r="31" spans="1:5" ht="14.1" customHeight="1" x14ac:dyDescent="0.2">
      <c r="A31" s="55" t="s">
        <v>36</v>
      </c>
      <c r="B31" s="100"/>
      <c r="C31" s="99">
        <f>SUM(C26:C30)</f>
        <v>7382</v>
      </c>
      <c r="D31" s="99">
        <f>SUM(D26:D30)</f>
        <v>3840</v>
      </c>
      <c r="E31" s="99">
        <f>SUM(E26:E30)</f>
        <v>3542</v>
      </c>
    </row>
    <row r="32" spans="1:5" ht="14.1" customHeight="1" x14ac:dyDescent="0.2">
      <c r="A32" s="47" t="s">
        <v>52</v>
      </c>
      <c r="B32" s="98">
        <f>$B$8-20</f>
        <v>1997</v>
      </c>
      <c r="C32" s="99">
        <v>1386</v>
      </c>
      <c r="D32" s="99">
        <v>773</v>
      </c>
      <c r="E32" s="99">
        <v>613</v>
      </c>
    </row>
    <row r="33" spans="1:5" ht="14.1" customHeight="1" x14ac:dyDescent="0.2">
      <c r="A33" s="47" t="s">
        <v>53</v>
      </c>
      <c r="B33" s="98">
        <f>$B$8-21</f>
        <v>1996</v>
      </c>
      <c r="C33" s="99">
        <v>1366</v>
      </c>
      <c r="D33" s="99">
        <v>717</v>
      </c>
      <c r="E33" s="99">
        <v>649</v>
      </c>
    </row>
    <row r="34" spans="1:5" ht="14.1" customHeight="1" x14ac:dyDescent="0.2">
      <c r="A34" s="47" t="s">
        <v>54</v>
      </c>
      <c r="B34" s="98">
        <f>$B$8-22</f>
        <v>1995</v>
      </c>
      <c r="C34" s="99">
        <v>1312</v>
      </c>
      <c r="D34" s="99">
        <v>710</v>
      </c>
      <c r="E34" s="99">
        <v>602</v>
      </c>
    </row>
    <row r="35" spans="1:5" ht="14.1" customHeight="1" x14ac:dyDescent="0.2">
      <c r="A35" s="47" t="s">
        <v>55</v>
      </c>
      <c r="B35" s="98">
        <f>$B$8-23</f>
        <v>1994</v>
      </c>
      <c r="C35" s="99">
        <v>1304</v>
      </c>
      <c r="D35" s="99">
        <v>712</v>
      </c>
      <c r="E35" s="99">
        <v>592</v>
      </c>
    </row>
    <row r="36" spans="1:5" ht="14.1" customHeight="1" x14ac:dyDescent="0.2">
      <c r="A36" s="47" t="s">
        <v>56</v>
      </c>
      <c r="B36" s="98">
        <f>$B$8-24</f>
        <v>1993</v>
      </c>
      <c r="C36" s="99">
        <v>1336</v>
      </c>
      <c r="D36" s="99">
        <v>702</v>
      </c>
      <c r="E36" s="99">
        <v>634</v>
      </c>
    </row>
    <row r="37" spans="1:5" ht="14.1" customHeight="1" x14ac:dyDescent="0.2">
      <c r="A37" s="55" t="s">
        <v>36</v>
      </c>
      <c r="B37" s="100"/>
      <c r="C37" s="99">
        <f>SUM(C32:C36)</f>
        <v>6704</v>
      </c>
      <c r="D37" s="99">
        <f>SUM(D32:D36)</f>
        <v>3614</v>
      </c>
      <c r="E37" s="99">
        <f>SUM(E32:E36)</f>
        <v>3090</v>
      </c>
    </row>
    <row r="38" spans="1:5" ht="14.1" customHeight="1" x14ac:dyDescent="0.2">
      <c r="A38" s="47" t="s">
        <v>57</v>
      </c>
      <c r="B38" s="98">
        <f>$B$8-25</f>
        <v>1992</v>
      </c>
      <c r="C38" s="99">
        <v>1317</v>
      </c>
      <c r="D38" s="99">
        <v>743</v>
      </c>
      <c r="E38" s="99">
        <v>574</v>
      </c>
    </row>
    <row r="39" spans="1:5" ht="14.1" customHeight="1" x14ac:dyDescent="0.2">
      <c r="A39" s="47" t="s">
        <v>58</v>
      </c>
      <c r="B39" s="98">
        <f>$B$8-26</f>
        <v>1991</v>
      </c>
      <c r="C39" s="99">
        <v>1300</v>
      </c>
      <c r="D39" s="99">
        <v>667</v>
      </c>
      <c r="E39" s="99">
        <v>633</v>
      </c>
    </row>
    <row r="40" spans="1:5" ht="14.1" customHeight="1" x14ac:dyDescent="0.2">
      <c r="A40" s="47" t="s">
        <v>59</v>
      </c>
      <c r="B40" s="98">
        <f>$B$8-27</f>
        <v>1990</v>
      </c>
      <c r="C40" s="99">
        <v>1426</v>
      </c>
      <c r="D40" s="99">
        <v>754</v>
      </c>
      <c r="E40" s="99">
        <v>672</v>
      </c>
    </row>
    <row r="41" spans="1:5" ht="14.1" customHeight="1" x14ac:dyDescent="0.2">
      <c r="A41" s="47" t="s">
        <v>60</v>
      </c>
      <c r="B41" s="98">
        <f>$B$8-28</f>
        <v>1989</v>
      </c>
      <c r="C41" s="99">
        <v>1341</v>
      </c>
      <c r="D41" s="99">
        <v>717</v>
      </c>
      <c r="E41" s="99">
        <v>624</v>
      </c>
    </row>
    <row r="42" spans="1:5" ht="14.1" customHeight="1" x14ac:dyDescent="0.2">
      <c r="A42" s="47" t="s">
        <v>61</v>
      </c>
      <c r="B42" s="98">
        <f>$B$8-29</f>
        <v>1988</v>
      </c>
      <c r="C42" s="99">
        <v>1444</v>
      </c>
      <c r="D42" s="99">
        <v>748</v>
      </c>
      <c r="E42" s="99">
        <v>696</v>
      </c>
    </row>
    <row r="43" spans="1:5" ht="14.1" customHeight="1" x14ac:dyDescent="0.2">
      <c r="A43" s="55" t="s">
        <v>36</v>
      </c>
      <c r="B43" s="100"/>
      <c r="C43" s="99">
        <f>SUM(C38:C42)</f>
        <v>6828</v>
      </c>
      <c r="D43" s="99">
        <f>SUM(D38:D42)</f>
        <v>3629</v>
      </c>
      <c r="E43" s="99">
        <f>SUM(E38:E42)</f>
        <v>3199</v>
      </c>
    </row>
    <row r="44" spans="1:5" ht="14.1" customHeight="1" x14ac:dyDescent="0.2">
      <c r="A44" s="47" t="s">
        <v>62</v>
      </c>
      <c r="B44" s="98">
        <f>$B$8-30</f>
        <v>1987</v>
      </c>
      <c r="C44" s="99">
        <v>1522</v>
      </c>
      <c r="D44" s="99">
        <v>816</v>
      </c>
      <c r="E44" s="99">
        <v>706</v>
      </c>
    </row>
    <row r="45" spans="1:5" ht="14.1" customHeight="1" x14ac:dyDescent="0.2">
      <c r="A45" s="47" t="s">
        <v>63</v>
      </c>
      <c r="B45" s="98">
        <f>$B$8-31</f>
        <v>1986</v>
      </c>
      <c r="C45" s="99">
        <v>1377</v>
      </c>
      <c r="D45" s="99">
        <v>693</v>
      </c>
      <c r="E45" s="99">
        <v>684</v>
      </c>
    </row>
    <row r="46" spans="1:5" ht="14.1" customHeight="1" x14ac:dyDescent="0.2">
      <c r="A46" s="47" t="s">
        <v>64</v>
      </c>
      <c r="B46" s="98">
        <f>$B$8-32</f>
        <v>1985</v>
      </c>
      <c r="C46" s="99">
        <v>1332</v>
      </c>
      <c r="D46" s="99">
        <v>676</v>
      </c>
      <c r="E46" s="99">
        <v>656</v>
      </c>
    </row>
    <row r="47" spans="1:5" ht="14.1" customHeight="1" x14ac:dyDescent="0.2">
      <c r="A47" s="47" t="s">
        <v>65</v>
      </c>
      <c r="B47" s="98">
        <f>$B$8-33</f>
        <v>1984</v>
      </c>
      <c r="C47" s="99">
        <v>1286</v>
      </c>
      <c r="D47" s="99">
        <v>639</v>
      </c>
      <c r="E47" s="99">
        <v>647</v>
      </c>
    </row>
    <row r="48" spans="1:5" ht="14.1" customHeight="1" x14ac:dyDescent="0.2">
      <c r="A48" s="47" t="s">
        <v>66</v>
      </c>
      <c r="B48" s="98">
        <f>$B$8-34</f>
        <v>1983</v>
      </c>
      <c r="C48" s="99">
        <v>1347</v>
      </c>
      <c r="D48" s="99">
        <v>701</v>
      </c>
      <c r="E48" s="99">
        <v>646</v>
      </c>
    </row>
    <row r="49" spans="1:5" ht="14.1" customHeight="1" x14ac:dyDescent="0.2">
      <c r="A49" s="55" t="s">
        <v>36</v>
      </c>
      <c r="B49" s="100"/>
      <c r="C49" s="99">
        <f>SUM(C44:C48)</f>
        <v>6864</v>
      </c>
      <c r="D49" s="99">
        <f>SUM(D44:D48)</f>
        <v>3525</v>
      </c>
      <c r="E49" s="99">
        <f>SUM(E44:E48)</f>
        <v>3339</v>
      </c>
    </row>
    <row r="50" spans="1:5" ht="14.1" customHeight="1" x14ac:dyDescent="0.2">
      <c r="A50" s="47" t="s">
        <v>67</v>
      </c>
      <c r="B50" s="98">
        <f>$B$8-35</f>
        <v>1982</v>
      </c>
      <c r="C50" s="99">
        <v>1364</v>
      </c>
      <c r="D50" s="99">
        <v>673</v>
      </c>
      <c r="E50" s="99">
        <v>691</v>
      </c>
    </row>
    <row r="51" spans="1:5" ht="14.1" customHeight="1" x14ac:dyDescent="0.2">
      <c r="A51" s="47" t="s">
        <v>68</v>
      </c>
      <c r="B51" s="98">
        <f>$B$8-36</f>
        <v>1981</v>
      </c>
      <c r="C51" s="99">
        <v>1386</v>
      </c>
      <c r="D51" s="99">
        <v>711</v>
      </c>
      <c r="E51" s="99">
        <v>675</v>
      </c>
    </row>
    <row r="52" spans="1:5" ht="14.1" customHeight="1" x14ac:dyDescent="0.2">
      <c r="A52" s="47" t="s">
        <v>69</v>
      </c>
      <c r="B52" s="98">
        <f>$B$8-37</f>
        <v>1980</v>
      </c>
      <c r="C52" s="99">
        <v>1397</v>
      </c>
      <c r="D52" s="99">
        <v>688</v>
      </c>
      <c r="E52" s="99">
        <v>709</v>
      </c>
    </row>
    <row r="53" spans="1:5" ht="14.1" customHeight="1" x14ac:dyDescent="0.2">
      <c r="A53" s="47" t="s">
        <v>70</v>
      </c>
      <c r="B53" s="98">
        <f>$B$8-38</f>
        <v>1979</v>
      </c>
      <c r="C53" s="99">
        <v>1303</v>
      </c>
      <c r="D53" s="99">
        <v>634</v>
      </c>
      <c r="E53" s="99">
        <v>669</v>
      </c>
    </row>
    <row r="54" spans="1:5" ht="14.1" customHeight="1" x14ac:dyDescent="0.2">
      <c r="A54" s="46" t="s">
        <v>71</v>
      </c>
      <c r="B54" s="98">
        <f>$B$8-39</f>
        <v>1978</v>
      </c>
      <c r="C54" s="99">
        <v>1422</v>
      </c>
      <c r="D54" s="99">
        <v>691</v>
      </c>
      <c r="E54" s="99">
        <v>731</v>
      </c>
    </row>
    <row r="55" spans="1:5" ht="14.1" customHeight="1" x14ac:dyDescent="0.2">
      <c r="A55" s="54" t="s">
        <v>36</v>
      </c>
      <c r="B55" s="100"/>
      <c r="C55" s="99">
        <f>SUM(C50:C54)</f>
        <v>6872</v>
      </c>
      <c r="D55" s="99">
        <f>SUM(D50:D54)</f>
        <v>3397</v>
      </c>
      <c r="E55" s="99">
        <f>SUM(E50:E54)</f>
        <v>3475</v>
      </c>
    </row>
    <row r="56" spans="1:5" ht="14.1" customHeight="1" x14ac:dyDescent="0.2">
      <c r="A56" s="46" t="s">
        <v>72</v>
      </c>
      <c r="B56" s="98">
        <f>$B$8-40</f>
        <v>1977</v>
      </c>
      <c r="C56" s="99">
        <v>1329</v>
      </c>
      <c r="D56" s="99">
        <v>646</v>
      </c>
      <c r="E56" s="99">
        <v>683</v>
      </c>
    </row>
    <row r="57" spans="1:5" ht="14.1" customHeight="1" x14ac:dyDescent="0.2">
      <c r="A57" s="46" t="s">
        <v>73</v>
      </c>
      <c r="B57" s="98">
        <f>$B$8-41</f>
        <v>1976</v>
      </c>
      <c r="C57" s="99">
        <v>1378</v>
      </c>
      <c r="D57" s="99">
        <v>649</v>
      </c>
      <c r="E57" s="99">
        <v>729</v>
      </c>
    </row>
    <row r="58" spans="1:5" ht="14.1" customHeight="1" x14ac:dyDescent="0.2">
      <c r="A58" s="46" t="s">
        <v>74</v>
      </c>
      <c r="B58" s="98">
        <f>$B$8-42</f>
        <v>1975</v>
      </c>
      <c r="C58" s="99">
        <v>1421</v>
      </c>
      <c r="D58" s="99">
        <v>694</v>
      </c>
      <c r="E58" s="99">
        <v>727</v>
      </c>
    </row>
    <row r="59" spans="1:5" ht="14.1" customHeight="1" x14ac:dyDescent="0.2">
      <c r="A59" s="46" t="s">
        <v>75</v>
      </c>
      <c r="B59" s="98">
        <f>$B$8-43</f>
        <v>1974</v>
      </c>
      <c r="C59" s="99">
        <v>1423</v>
      </c>
      <c r="D59" s="99">
        <v>716</v>
      </c>
      <c r="E59" s="99">
        <v>707</v>
      </c>
    </row>
    <row r="60" spans="1:5" ht="14.1" customHeight="1" x14ac:dyDescent="0.2">
      <c r="A60" s="46" t="s">
        <v>76</v>
      </c>
      <c r="B60" s="98">
        <f>$B$8-44</f>
        <v>1973</v>
      </c>
      <c r="C60" s="99">
        <v>1449</v>
      </c>
      <c r="D60" s="99">
        <v>725</v>
      </c>
      <c r="E60" s="99">
        <v>724</v>
      </c>
    </row>
    <row r="61" spans="1:5" ht="14.1" customHeight="1" x14ac:dyDescent="0.2">
      <c r="A61" s="55" t="s">
        <v>36</v>
      </c>
      <c r="B61" s="100"/>
      <c r="C61" s="99">
        <f>SUM(C56:C60)</f>
        <v>7000</v>
      </c>
      <c r="D61" s="99">
        <f>SUM(D56:D60)</f>
        <v>3430</v>
      </c>
      <c r="E61" s="99">
        <f>SUM(E56:E60)</f>
        <v>3570</v>
      </c>
    </row>
    <row r="62" spans="1:5" ht="14.1" customHeight="1" x14ac:dyDescent="0.2">
      <c r="A62" s="47" t="s">
        <v>77</v>
      </c>
      <c r="B62" s="98">
        <f>$B$8-45</f>
        <v>1972</v>
      </c>
      <c r="C62" s="99">
        <v>1691</v>
      </c>
      <c r="D62" s="99">
        <v>844</v>
      </c>
      <c r="E62" s="99">
        <v>847</v>
      </c>
    </row>
    <row r="63" spans="1:5" ht="14.1" customHeight="1" x14ac:dyDescent="0.2">
      <c r="A63" s="47" t="s">
        <v>78</v>
      </c>
      <c r="B63" s="98">
        <f>$B$8-46</f>
        <v>1971</v>
      </c>
      <c r="C63" s="99">
        <v>1923</v>
      </c>
      <c r="D63" s="99">
        <v>952</v>
      </c>
      <c r="E63" s="99">
        <v>971</v>
      </c>
    </row>
    <row r="64" spans="1:5" ht="14.1" customHeight="1" x14ac:dyDescent="0.2">
      <c r="A64" s="47" t="s">
        <v>79</v>
      </c>
      <c r="B64" s="98">
        <f>$B$8-47</f>
        <v>1970</v>
      </c>
      <c r="C64" s="99">
        <v>2100</v>
      </c>
      <c r="D64" s="99">
        <v>1086</v>
      </c>
      <c r="E64" s="99">
        <v>1014</v>
      </c>
    </row>
    <row r="65" spans="1:5" ht="14.1" customHeight="1" x14ac:dyDescent="0.2">
      <c r="A65" s="47" t="s">
        <v>80</v>
      </c>
      <c r="B65" s="98">
        <f>$B$8-48</f>
        <v>1969</v>
      </c>
      <c r="C65" s="99">
        <v>2298</v>
      </c>
      <c r="D65" s="99">
        <v>1140</v>
      </c>
      <c r="E65" s="99">
        <v>1158</v>
      </c>
    </row>
    <row r="66" spans="1:5" ht="14.1" customHeight="1" x14ac:dyDescent="0.2">
      <c r="A66" s="47" t="s">
        <v>81</v>
      </c>
      <c r="B66" s="98">
        <f>$B$8-49</f>
        <v>1968</v>
      </c>
      <c r="C66" s="99">
        <v>2522</v>
      </c>
      <c r="D66" s="99">
        <v>1241</v>
      </c>
      <c r="E66" s="99">
        <v>1281</v>
      </c>
    </row>
    <row r="67" spans="1:5" ht="14.1" customHeight="1" x14ac:dyDescent="0.2">
      <c r="A67" s="55" t="s">
        <v>36</v>
      </c>
      <c r="B67" s="100"/>
      <c r="C67" s="99">
        <f>SUM(C62:C66)</f>
        <v>10534</v>
      </c>
      <c r="D67" s="99">
        <f>SUM(D62:D66)</f>
        <v>5263</v>
      </c>
      <c r="E67" s="99">
        <f>SUM(E62:E66)</f>
        <v>5271</v>
      </c>
    </row>
    <row r="68" spans="1:5" ht="14.1" customHeight="1" x14ac:dyDescent="0.2">
      <c r="A68" s="47" t="s">
        <v>82</v>
      </c>
      <c r="B68" s="98">
        <f>$B$8-50</f>
        <v>1967</v>
      </c>
      <c r="C68" s="99">
        <v>2490</v>
      </c>
      <c r="D68" s="99">
        <v>1183</v>
      </c>
      <c r="E68" s="99">
        <v>1307</v>
      </c>
    </row>
    <row r="69" spans="1:5" ht="14.1" customHeight="1" x14ac:dyDescent="0.2">
      <c r="A69" s="47" t="s">
        <v>83</v>
      </c>
      <c r="B69" s="98">
        <f>$B$8-51</f>
        <v>1966</v>
      </c>
      <c r="C69" s="99">
        <v>2514</v>
      </c>
      <c r="D69" s="99">
        <v>1277</v>
      </c>
      <c r="E69" s="99">
        <v>1237</v>
      </c>
    </row>
    <row r="70" spans="1:5" ht="14.1" customHeight="1" x14ac:dyDescent="0.2">
      <c r="A70" s="47" t="s">
        <v>84</v>
      </c>
      <c r="B70" s="98">
        <f>$B$8-52</f>
        <v>1965</v>
      </c>
      <c r="C70" s="99">
        <v>2551</v>
      </c>
      <c r="D70" s="99">
        <v>1276</v>
      </c>
      <c r="E70" s="99">
        <v>1275</v>
      </c>
    </row>
    <row r="71" spans="1:5" ht="14.1" customHeight="1" x14ac:dyDescent="0.2">
      <c r="A71" s="47" t="s">
        <v>85</v>
      </c>
      <c r="B71" s="98">
        <f>$B$8-53</f>
        <v>1964</v>
      </c>
      <c r="C71" s="99">
        <v>2541</v>
      </c>
      <c r="D71" s="99">
        <v>1309</v>
      </c>
      <c r="E71" s="99">
        <v>1232</v>
      </c>
    </row>
    <row r="72" spans="1:5" ht="14.1" customHeight="1" x14ac:dyDescent="0.2">
      <c r="A72" s="47" t="s">
        <v>86</v>
      </c>
      <c r="B72" s="98">
        <f>$B$8-54</f>
        <v>1963</v>
      </c>
      <c r="C72" s="99">
        <v>2572</v>
      </c>
      <c r="D72" s="99">
        <v>1287</v>
      </c>
      <c r="E72" s="99">
        <v>1285</v>
      </c>
    </row>
    <row r="73" spans="1:5" ht="14.1" customHeight="1" x14ac:dyDescent="0.2">
      <c r="A73" s="55" t="s">
        <v>36</v>
      </c>
      <c r="B73" s="100"/>
      <c r="C73" s="99">
        <f>SUM(C68:C72)</f>
        <v>12668</v>
      </c>
      <c r="D73" s="99">
        <f>SUM(D68:D72)</f>
        <v>6332</v>
      </c>
      <c r="E73" s="99">
        <f>SUM(E68:E72)</f>
        <v>6336</v>
      </c>
    </row>
    <row r="74" spans="1:5" ht="14.1" customHeight="1" x14ac:dyDescent="0.2">
      <c r="A74" s="47" t="s">
        <v>87</v>
      </c>
      <c r="B74" s="98">
        <f>$B$8-55</f>
        <v>1962</v>
      </c>
      <c r="C74" s="99">
        <v>2426</v>
      </c>
      <c r="D74" s="99">
        <v>1213</v>
      </c>
      <c r="E74" s="99">
        <v>1213</v>
      </c>
    </row>
    <row r="75" spans="1:5" ht="14.1" customHeight="1" x14ac:dyDescent="0.2">
      <c r="A75" s="47" t="s">
        <v>88</v>
      </c>
      <c r="B75" s="98">
        <f>$B$8-56</f>
        <v>1961</v>
      </c>
      <c r="C75" s="99">
        <v>2289</v>
      </c>
      <c r="D75" s="99">
        <v>1148</v>
      </c>
      <c r="E75" s="99">
        <v>1141</v>
      </c>
    </row>
    <row r="76" spans="1:5" ht="13.15" customHeight="1" x14ac:dyDescent="0.2">
      <c r="A76" s="47" t="s">
        <v>89</v>
      </c>
      <c r="B76" s="98">
        <f>$B$8-57</f>
        <v>1960</v>
      </c>
      <c r="C76" s="99">
        <v>2223</v>
      </c>
      <c r="D76" s="99">
        <v>1137</v>
      </c>
      <c r="E76" s="99">
        <v>1086</v>
      </c>
    </row>
    <row r="77" spans="1:5" ht="14.1" customHeight="1" x14ac:dyDescent="0.2">
      <c r="A77" s="46" t="s">
        <v>90</v>
      </c>
      <c r="B77" s="98">
        <f>$B$8-58</f>
        <v>1959</v>
      </c>
      <c r="C77" s="99">
        <v>2188</v>
      </c>
      <c r="D77" s="99">
        <v>1074</v>
      </c>
      <c r="E77" s="99">
        <v>1114</v>
      </c>
    </row>
    <row r="78" spans="1:5" x14ac:dyDescent="0.2">
      <c r="A78" s="47" t="s">
        <v>91</v>
      </c>
      <c r="B78" s="98">
        <f>$B$8-59</f>
        <v>1958</v>
      </c>
      <c r="C78" s="99">
        <v>1957</v>
      </c>
      <c r="D78" s="99">
        <v>999</v>
      </c>
      <c r="E78" s="99">
        <v>958</v>
      </c>
    </row>
    <row r="79" spans="1:5" x14ac:dyDescent="0.2">
      <c r="A79" s="55" t="s">
        <v>36</v>
      </c>
      <c r="B79" s="100"/>
      <c r="C79" s="99">
        <f>SUM(C74:C78)</f>
        <v>11083</v>
      </c>
      <c r="D79" s="99">
        <f>SUM(D74:D78)</f>
        <v>5571</v>
      </c>
      <c r="E79" s="99">
        <f>SUM(E74:E78)</f>
        <v>5512</v>
      </c>
    </row>
    <row r="80" spans="1:5" x14ac:dyDescent="0.2">
      <c r="A80" s="47" t="s">
        <v>92</v>
      </c>
      <c r="B80" s="98">
        <f>$B$8-60</f>
        <v>1957</v>
      </c>
      <c r="C80" s="99">
        <v>1880</v>
      </c>
      <c r="D80" s="99">
        <v>953</v>
      </c>
      <c r="E80" s="99">
        <v>927</v>
      </c>
    </row>
    <row r="81" spans="1:5" x14ac:dyDescent="0.2">
      <c r="A81" s="47" t="s">
        <v>93</v>
      </c>
      <c r="B81" s="98">
        <f>$B$8-61</f>
        <v>1956</v>
      </c>
      <c r="C81" s="99">
        <v>1755</v>
      </c>
      <c r="D81" s="99">
        <v>907</v>
      </c>
      <c r="E81" s="99">
        <v>848</v>
      </c>
    </row>
    <row r="82" spans="1:5" x14ac:dyDescent="0.2">
      <c r="A82" s="47" t="s">
        <v>94</v>
      </c>
      <c r="B82" s="98">
        <f>$B$8-62</f>
        <v>1955</v>
      </c>
      <c r="C82" s="99">
        <v>1732</v>
      </c>
      <c r="D82" s="99">
        <v>865</v>
      </c>
      <c r="E82" s="99">
        <v>867</v>
      </c>
    </row>
    <row r="83" spans="1:5" x14ac:dyDescent="0.2">
      <c r="A83" s="47" t="s">
        <v>95</v>
      </c>
      <c r="B83" s="98">
        <f>$B$8-63</f>
        <v>1954</v>
      </c>
      <c r="C83" s="99">
        <v>1677</v>
      </c>
      <c r="D83" s="99">
        <v>866</v>
      </c>
      <c r="E83" s="99">
        <v>811</v>
      </c>
    </row>
    <row r="84" spans="1:5" x14ac:dyDescent="0.2">
      <c r="A84" s="47" t="s">
        <v>96</v>
      </c>
      <c r="B84" s="98">
        <f>$B$8-64</f>
        <v>1953</v>
      </c>
      <c r="C84" s="99">
        <v>1520</v>
      </c>
      <c r="D84" s="99">
        <v>755</v>
      </c>
      <c r="E84" s="99">
        <v>765</v>
      </c>
    </row>
    <row r="85" spans="1:5" x14ac:dyDescent="0.2">
      <c r="A85" s="55" t="s">
        <v>36</v>
      </c>
      <c r="B85" s="100"/>
      <c r="C85" s="99">
        <f>SUM(C80:C84)</f>
        <v>8564</v>
      </c>
      <c r="D85" s="99">
        <f>SUM(D80:D84)</f>
        <v>4346</v>
      </c>
      <c r="E85" s="99">
        <f>SUM(E80:E84)</f>
        <v>4218</v>
      </c>
    </row>
    <row r="86" spans="1:5" x14ac:dyDescent="0.2">
      <c r="A86" s="47" t="s">
        <v>97</v>
      </c>
      <c r="B86" s="98">
        <f>$B$8-65</f>
        <v>1952</v>
      </c>
      <c r="C86" s="99">
        <v>1542</v>
      </c>
      <c r="D86" s="99">
        <v>735</v>
      </c>
      <c r="E86" s="99">
        <v>807</v>
      </c>
    </row>
    <row r="87" spans="1:5" x14ac:dyDescent="0.2">
      <c r="A87" s="47" t="s">
        <v>98</v>
      </c>
      <c r="B87" s="98">
        <f>$B$8-66</f>
        <v>1951</v>
      </c>
      <c r="C87" s="99">
        <v>1553</v>
      </c>
      <c r="D87" s="99">
        <v>759</v>
      </c>
      <c r="E87" s="99">
        <v>794</v>
      </c>
    </row>
    <row r="88" spans="1:5" x14ac:dyDescent="0.2">
      <c r="A88" s="47" t="s">
        <v>99</v>
      </c>
      <c r="B88" s="98">
        <f>$B$8-67</f>
        <v>1950</v>
      </c>
      <c r="C88" s="99">
        <v>1591</v>
      </c>
      <c r="D88" s="99">
        <v>779</v>
      </c>
      <c r="E88" s="99">
        <v>812</v>
      </c>
    </row>
    <row r="89" spans="1:5" x14ac:dyDescent="0.2">
      <c r="A89" s="47" t="s">
        <v>100</v>
      </c>
      <c r="B89" s="98">
        <f>$B$8-68</f>
        <v>1949</v>
      </c>
      <c r="C89" s="99">
        <v>1561</v>
      </c>
      <c r="D89" s="99">
        <v>764</v>
      </c>
      <c r="E89" s="99">
        <v>797</v>
      </c>
    </row>
    <row r="90" spans="1:5" x14ac:dyDescent="0.2">
      <c r="A90" s="47" t="s">
        <v>101</v>
      </c>
      <c r="B90" s="98">
        <f>$B$8-69</f>
        <v>1948</v>
      </c>
      <c r="C90" s="99">
        <v>1501</v>
      </c>
      <c r="D90" s="99">
        <v>740</v>
      </c>
      <c r="E90" s="99">
        <v>761</v>
      </c>
    </row>
    <row r="91" spans="1:5" x14ac:dyDescent="0.2">
      <c r="A91" s="55" t="s">
        <v>36</v>
      </c>
      <c r="B91" s="100"/>
      <c r="C91" s="99">
        <f>SUM(C86:C90)</f>
        <v>7748</v>
      </c>
      <c r="D91" s="99">
        <f>SUM(D86:D90)</f>
        <v>3777</v>
      </c>
      <c r="E91" s="99">
        <f>SUM(E86:E90)</f>
        <v>3971</v>
      </c>
    </row>
    <row r="92" spans="1:5" x14ac:dyDescent="0.2">
      <c r="A92" s="47" t="s">
        <v>102</v>
      </c>
      <c r="B92" s="98">
        <f>$B$8-70</f>
        <v>1947</v>
      </c>
      <c r="C92" s="99">
        <v>1354</v>
      </c>
      <c r="D92" s="99">
        <v>681</v>
      </c>
      <c r="E92" s="99">
        <v>673</v>
      </c>
    </row>
    <row r="93" spans="1:5" x14ac:dyDescent="0.2">
      <c r="A93" s="47" t="s">
        <v>103</v>
      </c>
      <c r="B93" s="98">
        <f>$B$8-71</f>
        <v>1946</v>
      </c>
      <c r="C93" s="99">
        <v>1210</v>
      </c>
      <c r="D93" s="99">
        <v>589</v>
      </c>
      <c r="E93" s="99">
        <v>621</v>
      </c>
    </row>
    <row r="94" spans="1:5" x14ac:dyDescent="0.2">
      <c r="A94" s="47" t="s">
        <v>104</v>
      </c>
      <c r="B94" s="98">
        <f>$B$8-72</f>
        <v>1945</v>
      </c>
      <c r="C94" s="99">
        <v>976</v>
      </c>
      <c r="D94" s="99">
        <v>459</v>
      </c>
      <c r="E94" s="99">
        <v>517</v>
      </c>
    </row>
    <row r="95" spans="1:5" x14ac:dyDescent="0.2">
      <c r="A95" s="47" t="s">
        <v>105</v>
      </c>
      <c r="B95" s="98">
        <f>$B$8-73</f>
        <v>1944</v>
      </c>
      <c r="C95" s="99">
        <v>1365</v>
      </c>
      <c r="D95" s="99">
        <v>642</v>
      </c>
      <c r="E95" s="99">
        <v>723</v>
      </c>
    </row>
    <row r="96" spans="1:5" x14ac:dyDescent="0.2">
      <c r="A96" s="47" t="s">
        <v>106</v>
      </c>
      <c r="B96" s="98">
        <f>$B$8-74</f>
        <v>1943</v>
      </c>
      <c r="C96" s="99">
        <v>1337</v>
      </c>
      <c r="D96" s="99">
        <v>616</v>
      </c>
      <c r="E96" s="99">
        <v>721</v>
      </c>
    </row>
    <row r="97" spans="1:5" x14ac:dyDescent="0.2">
      <c r="A97" s="55" t="s">
        <v>36</v>
      </c>
      <c r="B97" s="100"/>
      <c r="C97" s="99">
        <f>SUM(C92:C96)</f>
        <v>6242</v>
      </c>
      <c r="D97" s="99">
        <f>SUM(D92:D96)</f>
        <v>2987</v>
      </c>
      <c r="E97" s="99">
        <f>SUM(E92:E96)</f>
        <v>3255</v>
      </c>
    </row>
    <row r="98" spans="1:5" x14ac:dyDescent="0.2">
      <c r="A98" s="47" t="s">
        <v>107</v>
      </c>
      <c r="B98" s="98">
        <f>$B$8-75</f>
        <v>1942</v>
      </c>
      <c r="C98" s="99">
        <v>1274</v>
      </c>
      <c r="D98" s="99">
        <v>558</v>
      </c>
      <c r="E98" s="99">
        <v>716</v>
      </c>
    </row>
    <row r="99" spans="1:5" x14ac:dyDescent="0.2">
      <c r="A99" s="47" t="s">
        <v>108</v>
      </c>
      <c r="B99" s="98">
        <f>$B$8-76</f>
        <v>1941</v>
      </c>
      <c r="C99" s="99">
        <v>1642</v>
      </c>
      <c r="D99" s="99">
        <v>783</v>
      </c>
      <c r="E99" s="99">
        <v>859</v>
      </c>
    </row>
    <row r="100" spans="1:5" x14ac:dyDescent="0.2">
      <c r="A100" s="47" t="s">
        <v>109</v>
      </c>
      <c r="B100" s="98">
        <f>$B$8-77</f>
        <v>1940</v>
      </c>
      <c r="C100" s="99">
        <v>1576</v>
      </c>
      <c r="D100" s="99">
        <v>720</v>
      </c>
      <c r="E100" s="99">
        <v>856</v>
      </c>
    </row>
    <row r="101" spans="1:5" x14ac:dyDescent="0.2">
      <c r="A101" s="47" t="s">
        <v>110</v>
      </c>
      <c r="B101" s="98">
        <f>$B$8-78</f>
        <v>1939</v>
      </c>
      <c r="C101" s="99">
        <v>1560</v>
      </c>
      <c r="D101" s="99">
        <v>684</v>
      </c>
      <c r="E101" s="99">
        <v>876</v>
      </c>
    </row>
    <row r="102" spans="1:5" x14ac:dyDescent="0.2">
      <c r="A102" s="48" t="s">
        <v>111</v>
      </c>
      <c r="B102" s="98">
        <f>$B$8-79</f>
        <v>1938</v>
      </c>
      <c r="C102" s="99">
        <v>1436</v>
      </c>
      <c r="D102" s="99">
        <v>660</v>
      </c>
      <c r="E102" s="99">
        <v>776</v>
      </c>
    </row>
    <row r="103" spans="1:5" x14ac:dyDescent="0.2">
      <c r="A103" s="56" t="s">
        <v>36</v>
      </c>
      <c r="B103" s="101"/>
      <c r="C103" s="99">
        <f>SUM(C98:C102)</f>
        <v>7488</v>
      </c>
      <c r="D103" s="99">
        <f>SUM(D98:D102)</f>
        <v>3405</v>
      </c>
      <c r="E103" s="99">
        <f>SUM(E98:E102)</f>
        <v>4083</v>
      </c>
    </row>
    <row r="104" spans="1:5" x14ac:dyDescent="0.2">
      <c r="A104" s="48" t="s">
        <v>112</v>
      </c>
      <c r="B104" s="98">
        <f>$B$8-80</f>
        <v>1937</v>
      </c>
      <c r="C104" s="99">
        <v>1192</v>
      </c>
      <c r="D104" s="99">
        <v>521</v>
      </c>
      <c r="E104" s="99">
        <v>671</v>
      </c>
    </row>
    <row r="105" spans="1:5" x14ac:dyDescent="0.2">
      <c r="A105" s="48" t="s">
        <v>123</v>
      </c>
      <c r="B105" s="98">
        <f>$B$8-81</f>
        <v>1936</v>
      </c>
      <c r="C105" s="99">
        <v>1218</v>
      </c>
      <c r="D105" s="99">
        <v>532</v>
      </c>
      <c r="E105" s="99">
        <v>686</v>
      </c>
    </row>
    <row r="106" spans="1:5" s="25" customFormat="1" x14ac:dyDescent="0.2">
      <c r="A106" s="48" t="s">
        <v>121</v>
      </c>
      <c r="B106" s="98">
        <f>$B$8-82</f>
        <v>1935</v>
      </c>
      <c r="C106" s="99">
        <v>1000</v>
      </c>
      <c r="D106" s="99">
        <v>405</v>
      </c>
      <c r="E106" s="99">
        <v>595</v>
      </c>
    </row>
    <row r="107" spans="1:5" x14ac:dyDescent="0.2">
      <c r="A107" s="48" t="s">
        <v>124</v>
      </c>
      <c r="B107" s="98">
        <f>$B$8-83</f>
        <v>1934</v>
      </c>
      <c r="C107" s="99">
        <v>910</v>
      </c>
      <c r="D107" s="99">
        <v>379</v>
      </c>
      <c r="E107" s="99">
        <v>531</v>
      </c>
    </row>
    <row r="108" spans="1:5" x14ac:dyDescent="0.2">
      <c r="A108" s="48" t="s">
        <v>122</v>
      </c>
      <c r="B108" s="98">
        <f>$B$8-84</f>
        <v>1933</v>
      </c>
      <c r="C108" s="99">
        <v>571</v>
      </c>
      <c r="D108" s="99">
        <v>218</v>
      </c>
      <c r="E108" s="99">
        <v>353</v>
      </c>
    </row>
    <row r="109" spans="1:5" x14ac:dyDescent="0.2">
      <c r="A109" s="56" t="s">
        <v>36</v>
      </c>
      <c r="B109" s="101"/>
      <c r="C109" s="99">
        <f>SUM(C104:C108)</f>
        <v>4891</v>
      </c>
      <c r="D109" s="99">
        <f>SUM(D104:D108)</f>
        <v>2055</v>
      </c>
      <c r="E109" s="99">
        <f>SUM(E104:E108)</f>
        <v>2836</v>
      </c>
    </row>
    <row r="110" spans="1:5" x14ac:dyDescent="0.2">
      <c r="A110" s="48" t="s">
        <v>113</v>
      </c>
      <c r="B110" s="98">
        <f>$B$8-85</f>
        <v>1932</v>
      </c>
      <c r="C110" s="99">
        <v>527</v>
      </c>
      <c r="D110" s="99">
        <v>199</v>
      </c>
      <c r="E110" s="99">
        <v>328</v>
      </c>
    </row>
    <row r="111" spans="1:5" x14ac:dyDescent="0.2">
      <c r="A111" s="48" t="s">
        <v>114</v>
      </c>
      <c r="B111" s="98">
        <f>$B$8-86</f>
        <v>1931</v>
      </c>
      <c r="C111" s="99">
        <v>471</v>
      </c>
      <c r="D111" s="99">
        <v>171</v>
      </c>
      <c r="E111" s="99">
        <v>300</v>
      </c>
    </row>
    <row r="112" spans="1:5" x14ac:dyDescent="0.2">
      <c r="A112" s="48" t="s">
        <v>115</v>
      </c>
      <c r="B112" s="98">
        <f>$B$8-87</f>
        <v>1930</v>
      </c>
      <c r="C112" s="99">
        <v>448</v>
      </c>
      <c r="D112" s="99">
        <v>168</v>
      </c>
      <c r="E112" s="99">
        <v>280</v>
      </c>
    </row>
    <row r="113" spans="1:5" x14ac:dyDescent="0.2">
      <c r="A113" s="48" t="s">
        <v>116</v>
      </c>
      <c r="B113" s="98">
        <f>$B$8-88</f>
        <v>1929</v>
      </c>
      <c r="C113" s="99">
        <v>404</v>
      </c>
      <c r="D113" s="99">
        <v>135</v>
      </c>
      <c r="E113" s="99">
        <v>269</v>
      </c>
    </row>
    <row r="114" spans="1:5" x14ac:dyDescent="0.2">
      <c r="A114" s="48" t="s">
        <v>117</v>
      </c>
      <c r="B114" s="98">
        <f>$B$8-89</f>
        <v>1928</v>
      </c>
      <c r="C114" s="99">
        <v>325</v>
      </c>
      <c r="D114" s="99">
        <v>104</v>
      </c>
      <c r="E114" s="99">
        <v>221</v>
      </c>
    </row>
    <row r="115" spans="1:5" x14ac:dyDescent="0.2">
      <c r="A115" s="56" t="s">
        <v>36</v>
      </c>
      <c r="B115" s="102"/>
      <c r="C115" s="99">
        <f>SUM(C110:C114)</f>
        <v>2175</v>
      </c>
      <c r="D115" s="99">
        <f>SUM(D110:D114)</f>
        <v>777</v>
      </c>
      <c r="E115" s="99">
        <f>SUM(E110:E114)</f>
        <v>1398</v>
      </c>
    </row>
    <row r="116" spans="1:5" x14ac:dyDescent="0.2">
      <c r="A116" s="48" t="s">
        <v>118</v>
      </c>
      <c r="B116" s="98">
        <f>$B$8-90</f>
        <v>1927</v>
      </c>
      <c r="C116" s="99">
        <v>1235</v>
      </c>
      <c r="D116" s="99">
        <v>302</v>
      </c>
      <c r="E116" s="99">
        <v>933</v>
      </c>
    </row>
    <row r="117" spans="1:5" x14ac:dyDescent="0.2">
      <c r="A117" s="26"/>
      <c r="B117" s="53" t="s">
        <v>119</v>
      </c>
      <c r="C117" s="26"/>
      <c r="D117" s="26"/>
      <c r="E117" s="26"/>
    </row>
    <row r="118" spans="1:5" x14ac:dyDescent="0.2">
      <c r="A118" s="50" t="s">
        <v>120</v>
      </c>
      <c r="B118" s="103"/>
      <c r="C118" s="106">
        <v>131613</v>
      </c>
      <c r="D118" s="107">
        <v>65054</v>
      </c>
      <c r="E118" s="107">
        <v>66559</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C102:E111 C7:E97 A7:B109">
    <cfRule type="expression" dxfId="33" priority="10">
      <formula>MOD(ROW(),2)=1</formula>
    </cfRule>
  </conditionalFormatting>
  <conditionalFormatting sqref="C98:E101">
    <cfRule type="expression" dxfId="32" priority="9">
      <formula>MOD(ROW(),2)=1</formula>
    </cfRule>
  </conditionalFormatting>
  <conditionalFormatting sqref="A115:B115 A116 A118:B118 A110:A114">
    <cfRule type="expression" dxfId="31" priority="6">
      <formula>MOD(ROW(),2)=1</formula>
    </cfRule>
  </conditionalFormatting>
  <conditionalFormatting sqref="B110:B114">
    <cfRule type="expression" dxfId="30" priority="5">
      <formula>MOD(ROW(),2)=1</formula>
    </cfRule>
  </conditionalFormatting>
  <conditionalFormatting sqref="B116">
    <cfRule type="expression" dxfId="29" priority="4">
      <formula>MOD(ROW(),2)=1</formula>
    </cfRule>
  </conditionalFormatting>
  <conditionalFormatting sqref="C112:E118">
    <cfRule type="expression" dxfId="28" priority="3">
      <formula>MOD(ROW(),2)=1</formula>
    </cfRule>
  </conditionalFormatting>
  <conditionalFormatting sqref="B117">
    <cfRule type="expression" dxfId="13" priority="2">
      <formula>MOD(ROW(),2)=1</formula>
    </cfRule>
  </conditionalFormatting>
  <conditionalFormatting sqref="A117">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17 SH</oddFooter>
  </headerFooter>
  <rowBreaks count="2" manualBreakCount="2">
    <brk id="49" max="16383" man="1"/>
    <brk id="7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topLeftCell="A94" zoomScaleNormal="100" workbookViewId="0">
      <selection activeCell="A117" sqref="A117:B117"/>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86" t="s">
        <v>162</v>
      </c>
      <c r="B1" s="86"/>
      <c r="C1" s="87"/>
      <c r="D1" s="87"/>
      <c r="E1" s="87"/>
    </row>
    <row r="2" spans="1:8" s="10" customFormat="1" ht="14.1" customHeight="1" x14ac:dyDescent="0.2">
      <c r="A2" s="90" t="s">
        <v>164</v>
      </c>
      <c r="B2" s="90"/>
      <c r="C2" s="90"/>
      <c r="D2" s="90"/>
      <c r="E2" s="90"/>
    </row>
    <row r="3" spans="1:8" s="10" customFormat="1" ht="14.1" customHeight="1" x14ac:dyDescent="0.2">
      <c r="A3" s="86" t="s">
        <v>139</v>
      </c>
      <c r="B3" s="86"/>
      <c r="C3" s="86"/>
      <c r="D3" s="86"/>
      <c r="E3" s="86"/>
    </row>
    <row r="4" spans="1:8" s="10" customFormat="1" ht="14.1" customHeight="1" x14ac:dyDescent="0.2">
      <c r="A4" s="28"/>
      <c r="B4" s="28"/>
      <c r="C4" s="28"/>
      <c r="D4" s="28"/>
      <c r="E4" s="28"/>
    </row>
    <row r="5" spans="1:8" ht="28.35" customHeight="1" x14ac:dyDescent="0.2">
      <c r="A5" s="91" t="s">
        <v>161</v>
      </c>
      <c r="B5" s="93" t="s">
        <v>163</v>
      </c>
      <c r="C5" s="88" t="s">
        <v>30</v>
      </c>
      <c r="D5" s="88" t="s">
        <v>22</v>
      </c>
      <c r="E5" s="89" t="s">
        <v>23</v>
      </c>
    </row>
    <row r="6" spans="1:8" ht="28.35" customHeight="1" x14ac:dyDescent="0.2">
      <c r="A6" s="92"/>
      <c r="B6" s="94"/>
      <c r="C6" s="19" t="s">
        <v>158</v>
      </c>
      <c r="D6" s="19" t="s">
        <v>159</v>
      </c>
      <c r="E6" s="20" t="s">
        <v>160</v>
      </c>
    </row>
    <row r="7" spans="1:8" ht="14.1" customHeight="1" x14ac:dyDescent="0.2">
      <c r="A7" s="45"/>
      <c r="B7" s="51"/>
      <c r="C7" s="21"/>
      <c r="D7" s="21"/>
      <c r="E7" s="21"/>
    </row>
    <row r="8" spans="1:8" ht="14.1" customHeight="1" x14ac:dyDescent="0.2">
      <c r="A8" s="46" t="s">
        <v>31</v>
      </c>
      <c r="B8" s="98">
        <v>2017</v>
      </c>
      <c r="C8" s="99">
        <v>2063</v>
      </c>
      <c r="D8" s="99">
        <v>1063</v>
      </c>
      <c r="E8" s="99">
        <v>1000</v>
      </c>
    </row>
    <row r="9" spans="1:8" ht="14.1" customHeight="1" x14ac:dyDescent="0.2">
      <c r="A9" s="46" t="s">
        <v>32</v>
      </c>
      <c r="B9" s="98">
        <f>$B$8-1</f>
        <v>2016</v>
      </c>
      <c r="C9" s="99">
        <v>2181</v>
      </c>
      <c r="D9" s="99">
        <v>1096</v>
      </c>
      <c r="E9" s="99">
        <v>1085</v>
      </c>
    </row>
    <row r="10" spans="1:8" ht="14.1" customHeight="1" x14ac:dyDescent="0.2">
      <c r="A10" s="46" t="s">
        <v>33</v>
      </c>
      <c r="B10" s="98">
        <f>$B$8-2</f>
        <v>2015</v>
      </c>
      <c r="C10" s="99">
        <v>2301</v>
      </c>
      <c r="D10" s="99">
        <v>1178</v>
      </c>
      <c r="E10" s="99">
        <v>1123</v>
      </c>
    </row>
    <row r="11" spans="1:8" ht="14.1" customHeight="1" x14ac:dyDescent="0.2">
      <c r="A11" s="46" t="s">
        <v>34</v>
      </c>
      <c r="B11" s="98">
        <f>$B$8-3</f>
        <v>2014</v>
      </c>
      <c r="C11" s="99">
        <v>2209</v>
      </c>
      <c r="D11" s="99">
        <v>1119</v>
      </c>
      <c r="E11" s="99">
        <v>1090</v>
      </c>
      <c r="H11" s="24"/>
    </row>
    <row r="12" spans="1:8" ht="14.1" customHeight="1" x14ac:dyDescent="0.2">
      <c r="A12" s="46" t="s">
        <v>35</v>
      </c>
      <c r="B12" s="98">
        <f>$B$8-4</f>
        <v>2013</v>
      </c>
      <c r="C12" s="99">
        <v>2314</v>
      </c>
      <c r="D12" s="99">
        <v>1178</v>
      </c>
      <c r="E12" s="99">
        <v>1136</v>
      </c>
    </row>
    <row r="13" spans="1:8" ht="14.1" customHeight="1" x14ac:dyDescent="0.2">
      <c r="A13" s="54" t="s">
        <v>36</v>
      </c>
      <c r="B13" s="98"/>
      <c r="C13" s="99">
        <f>SUM(C8:C12)</f>
        <v>11068</v>
      </c>
      <c r="D13" s="99">
        <f>SUM(D8:D12)</f>
        <v>5634</v>
      </c>
      <c r="E13" s="99">
        <f>SUM(E8:E12)</f>
        <v>5434</v>
      </c>
    </row>
    <row r="14" spans="1:8" ht="14.1" customHeight="1" x14ac:dyDescent="0.2">
      <c r="A14" s="47" t="s">
        <v>37</v>
      </c>
      <c r="B14" s="98">
        <f>$B$8-5</f>
        <v>2012</v>
      </c>
      <c r="C14" s="99">
        <v>2223</v>
      </c>
      <c r="D14" s="99">
        <v>1176</v>
      </c>
      <c r="E14" s="99">
        <v>1047</v>
      </c>
    </row>
    <row r="15" spans="1:8" ht="14.1" customHeight="1" x14ac:dyDescent="0.2">
      <c r="A15" s="47" t="s">
        <v>38</v>
      </c>
      <c r="B15" s="98">
        <f>$B$8-6</f>
        <v>2011</v>
      </c>
      <c r="C15" s="99">
        <v>2321</v>
      </c>
      <c r="D15" s="99">
        <v>1215</v>
      </c>
      <c r="E15" s="99">
        <v>1106</v>
      </c>
    </row>
    <row r="16" spans="1:8" ht="14.1" customHeight="1" x14ac:dyDescent="0.2">
      <c r="A16" s="47" t="s">
        <v>39</v>
      </c>
      <c r="B16" s="98">
        <f>$B$8-7</f>
        <v>2010</v>
      </c>
      <c r="C16" s="99">
        <v>2357</v>
      </c>
      <c r="D16" s="99">
        <v>1201</v>
      </c>
      <c r="E16" s="99">
        <v>1156</v>
      </c>
    </row>
    <row r="17" spans="1:5" ht="14.1" customHeight="1" x14ac:dyDescent="0.2">
      <c r="A17" s="47" t="s">
        <v>40</v>
      </c>
      <c r="B17" s="98">
        <f>$B$8-8</f>
        <v>2009</v>
      </c>
      <c r="C17" s="99">
        <v>2319</v>
      </c>
      <c r="D17" s="99">
        <v>1187</v>
      </c>
      <c r="E17" s="99">
        <v>1132</v>
      </c>
    </row>
    <row r="18" spans="1:5" ht="14.1" customHeight="1" x14ac:dyDescent="0.2">
      <c r="A18" s="47" t="s">
        <v>41</v>
      </c>
      <c r="B18" s="98">
        <f>$B$8-9</f>
        <v>2008</v>
      </c>
      <c r="C18" s="99">
        <v>2465</v>
      </c>
      <c r="D18" s="99">
        <v>1267</v>
      </c>
      <c r="E18" s="99">
        <v>1198</v>
      </c>
    </row>
    <row r="19" spans="1:5" ht="14.1" customHeight="1" x14ac:dyDescent="0.2">
      <c r="A19" s="55" t="s">
        <v>36</v>
      </c>
      <c r="B19" s="100"/>
      <c r="C19" s="99">
        <f>SUM(C14:C18)</f>
        <v>11685</v>
      </c>
      <c r="D19" s="99">
        <f>SUM(D14:D18)</f>
        <v>6046</v>
      </c>
      <c r="E19" s="99">
        <f>SUM(E14:E18)</f>
        <v>5639</v>
      </c>
    </row>
    <row r="20" spans="1:5" ht="14.1" customHeight="1" x14ac:dyDescent="0.2">
      <c r="A20" s="47" t="s">
        <v>42</v>
      </c>
      <c r="B20" s="98">
        <f>$B$8-10</f>
        <v>2007</v>
      </c>
      <c r="C20" s="99">
        <v>2355</v>
      </c>
      <c r="D20" s="99">
        <v>1184</v>
      </c>
      <c r="E20" s="99">
        <v>1171</v>
      </c>
    </row>
    <row r="21" spans="1:5" ht="14.1" customHeight="1" x14ac:dyDescent="0.2">
      <c r="A21" s="47" t="s">
        <v>43</v>
      </c>
      <c r="B21" s="98">
        <f>$B$8-11</f>
        <v>2006</v>
      </c>
      <c r="C21" s="99">
        <v>2298</v>
      </c>
      <c r="D21" s="99">
        <v>1220</v>
      </c>
      <c r="E21" s="99">
        <v>1078</v>
      </c>
    </row>
    <row r="22" spans="1:5" ht="14.1" customHeight="1" x14ac:dyDescent="0.2">
      <c r="A22" s="47" t="s">
        <v>44</v>
      </c>
      <c r="B22" s="98">
        <f>$B$8-12</f>
        <v>2005</v>
      </c>
      <c r="C22" s="99">
        <v>2260</v>
      </c>
      <c r="D22" s="99">
        <v>1142</v>
      </c>
      <c r="E22" s="99">
        <v>1118</v>
      </c>
    </row>
    <row r="23" spans="1:5" ht="14.1" customHeight="1" x14ac:dyDescent="0.2">
      <c r="A23" s="47" t="s">
        <v>45</v>
      </c>
      <c r="B23" s="98">
        <f>$B$8-13</f>
        <v>2004</v>
      </c>
      <c r="C23" s="99">
        <v>2375</v>
      </c>
      <c r="D23" s="99">
        <v>1240</v>
      </c>
      <c r="E23" s="99">
        <v>1135</v>
      </c>
    </row>
    <row r="24" spans="1:5" ht="14.1" customHeight="1" x14ac:dyDescent="0.2">
      <c r="A24" s="47" t="s">
        <v>46</v>
      </c>
      <c r="B24" s="98">
        <f>$B$8-14</f>
        <v>2003</v>
      </c>
      <c r="C24" s="99">
        <v>2396</v>
      </c>
      <c r="D24" s="99">
        <v>1206</v>
      </c>
      <c r="E24" s="99">
        <v>1190</v>
      </c>
    </row>
    <row r="25" spans="1:5" ht="14.1" customHeight="1" x14ac:dyDescent="0.2">
      <c r="A25" s="55" t="s">
        <v>36</v>
      </c>
      <c r="B25" s="100"/>
      <c r="C25" s="99">
        <f>SUM(C20:C24)</f>
        <v>11684</v>
      </c>
      <c r="D25" s="99">
        <f>SUM(D20:D24)</f>
        <v>5992</v>
      </c>
      <c r="E25" s="99">
        <f>SUM(E20:E24)</f>
        <v>5692</v>
      </c>
    </row>
    <row r="26" spans="1:5" ht="14.1" customHeight="1" x14ac:dyDescent="0.2">
      <c r="A26" s="47" t="s">
        <v>47</v>
      </c>
      <c r="B26" s="98">
        <f>$B$8-15</f>
        <v>2002</v>
      </c>
      <c r="C26" s="99">
        <v>2365</v>
      </c>
      <c r="D26" s="99">
        <v>1234</v>
      </c>
      <c r="E26" s="99">
        <v>1131</v>
      </c>
    </row>
    <row r="27" spans="1:5" ht="14.1" customHeight="1" x14ac:dyDescent="0.2">
      <c r="A27" s="47" t="s">
        <v>48</v>
      </c>
      <c r="B27" s="98">
        <f>$B$8-16</f>
        <v>2001</v>
      </c>
      <c r="C27" s="99">
        <v>2500</v>
      </c>
      <c r="D27" s="99">
        <v>1270</v>
      </c>
      <c r="E27" s="99">
        <v>1230</v>
      </c>
    </row>
    <row r="28" spans="1:5" ht="14.1" customHeight="1" x14ac:dyDescent="0.2">
      <c r="A28" s="47" t="s">
        <v>49</v>
      </c>
      <c r="B28" s="98">
        <f>$B$8-17</f>
        <v>2000</v>
      </c>
      <c r="C28" s="99">
        <v>2675</v>
      </c>
      <c r="D28" s="99">
        <v>1365</v>
      </c>
      <c r="E28" s="99">
        <v>1310</v>
      </c>
    </row>
    <row r="29" spans="1:5" ht="14.1" customHeight="1" x14ac:dyDescent="0.2">
      <c r="A29" s="47" t="s">
        <v>50</v>
      </c>
      <c r="B29" s="98">
        <f>$B$8-18</f>
        <v>1999</v>
      </c>
      <c r="C29" s="99">
        <v>2669</v>
      </c>
      <c r="D29" s="99">
        <v>1345</v>
      </c>
      <c r="E29" s="99">
        <v>1324</v>
      </c>
    </row>
    <row r="30" spans="1:5" ht="14.1" customHeight="1" x14ac:dyDescent="0.2">
      <c r="A30" s="46" t="s">
        <v>51</v>
      </c>
      <c r="B30" s="98">
        <f>$B$8-19</f>
        <v>1998</v>
      </c>
      <c r="C30" s="99">
        <v>2489</v>
      </c>
      <c r="D30" s="99">
        <v>1320</v>
      </c>
      <c r="E30" s="99">
        <v>1169</v>
      </c>
    </row>
    <row r="31" spans="1:5" ht="14.1" customHeight="1" x14ac:dyDescent="0.2">
      <c r="A31" s="55" t="s">
        <v>36</v>
      </c>
      <c r="B31" s="100"/>
      <c r="C31" s="99">
        <f>SUM(C26:C30)</f>
        <v>12698</v>
      </c>
      <c r="D31" s="99">
        <f>SUM(D26:D30)</f>
        <v>6534</v>
      </c>
      <c r="E31" s="99">
        <f>SUM(E26:E30)</f>
        <v>6164</v>
      </c>
    </row>
    <row r="32" spans="1:5" ht="14.1" customHeight="1" x14ac:dyDescent="0.2">
      <c r="A32" s="47" t="s">
        <v>52</v>
      </c>
      <c r="B32" s="98">
        <f>$B$8-20</f>
        <v>1997</v>
      </c>
      <c r="C32" s="99">
        <v>2491</v>
      </c>
      <c r="D32" s="99">
        <v>1391</v>
      </c>
      <c r="E32" s="99">
        <v>1100</v>
      </c>
    </row>
    <row r="33" spans="1:5" ht="14.1" customHeight="1" x14ac:dyDescent="0.2">
      <c r="A33" s="47" t="s">
        <v>53</v>
      </c>
      <c r="B33" s="98">
        <f>$B$8-21</f>
        <v>1996</v>
      </c>
      <c r="C33" s="99">
        <v>2292</v>
      </c>
      <c r="D33" s="99">
        <v>1251</v>
      </c>
      <c r="E33" s="99">
        <v>1041</v>
      </c>
    </row>
    <row r="34" spans="1:5" ht="14.1" customHeight="1" x14ac:dyDescent="0.2">
      <c r="A34" s="47" t="s">
        <v>54</v>
      </c>
      <c r="B34" s="98">
        <f>$B$8-22</f>
        <v>1995</v>
      </c>
      <c r="C34" s="99">
        <v>2115</v>
      </c>
      <c r="D34" s="99">
        <v>1162</v>
      </c>
      <c r="E34" s="99">
        <v>953</v>
      </c>
    </row>
    <row r="35" spans="1:5" ht="14.1" customHeight="1" x14ac:dyDescent="0.2">
      <c r="A35" s="47" t="s">
        <v>55</v>
      </c>
      <c r="B35" s="98">
        <f>$B$8-23</f>
        <v>1994</v>
      </c>
      <c r="C35" s="99">
        <v>2078</v>
      </c>
      <c r="D35" s="99">
        <v>1140</v>
      </c>
      <c r="E35" s="99">
        <v>938</v>
      </c>
    </row>
    <row r="36" spans="1:5" ht="14.1" customHeight="1" x14ac:dyDescent="0.2">
      <c r="A36" s="47" t="s">
        <v>56</v>
      </c>
      <c r="B36" s="98">
        <f>$B$8-24</f>
        <v>1993</v>
      </c>
      <c r="C36" s="99">
        <v>2090</v>
      </c>
      <c r="D36" s="99">
        <v>1122</v>
      </c>
      <c r="E36" s="99">
        <v>968</v>
      </c>
    </row>
    <row r="37" spans="1:5" ht="14.1" customHeight="1" x14ac:dyDescent="0.2">
      <c r="A37" s="55" t="s">
        <v>36</v>
      </c>
      <c r="B37" s="100"/>
      <c r="C37" s="99">
        <f>SUM(C32:C36)</f>
        <v>11066</v>
      </c>
      <c r="D37" s="99">
        <f>SUM(D32:D36)</f>
        <v>6066</v>
      </c>
      <c r="E37" s="99">
        <f>SUM(E32:E36)</f>
        <v>5000</v>
      </c>
    </row>
    <row r="38" spans="1:5" ht="14.1" customHeight="1" x14ac:dyDescent="0.2">
      <c r="A38" s="47" t="s">
        <v>57</v>
      </c>
      <c r="B38" s="98">
        <f>$B$8-25</f>
        <v>1992</v>
      </c>
      <c r="C38" s="99">
        <v>1986</v>
      </c>
      <c r="D38" s="99">
        <v>1093</v>
      </c>
      <c r="E38" s="99">
        <v>893</v>
      </c>
    </row>
    <row r="39" spans="1:5" ht="14.1" customHeight="1" x14ac:dyDescent="0.2">
      <c r="A39" s="47" t="s">
        <v>58</v>
      </c>
      <c r="B39" s="98">
        <f>$B$8-26</f>
        <v>1991</v>
      </c>
      <c r="C39" s="99">
        <v>2007</v>
      </c>
      <c r="D39" s="99">
        <v>1019</v>
      </c>
      <c r="E39" s="99">
        <v>988</v>
      </c>
    </row>
    <row r="40" spans="1:5" ht="14.1" customHeight="1" x14ac:dyDescent="0.2">
      <c r="A40" s="47" t="s">
        <v>59</v>
      </c>
      <c r="B40" s="98">
        <f>$B$8-27</f>
        <v>1990</v>
      </c>
      <c r="C40" s="99">
        <v>2079</v>
      </c>
      <c r="D40" s="99">
        <v>1088</v>
      </c>
      <c r="E40" s="99">
        <v>991</v>
      </c>
    </row>
    <row r="41" spans="1:5" ht="14.1" customHeight="1" x14ac:dyDescent="0.2">
      <c r="A41" s="47" t="s">
        <v>60</v>
      </c>
      <c r="B41" s="98">
        <f>$B$8-28</f>
        <v>1989</v>
      </c>
      <c r="C41" s="99">
        <v>2181</v>
      </c>
      <c r="D41" s="99">
        <v>1132</v>
      </c>
      <c r="E41" s="99">
        <v>1049</v>
      </c>
    </row>
    <row r="42" spans="1:5" ht="14.1" customHeight="1" x14ac:dyDescent="0.2">
      <c r="A42" s="47" t="s">
        <v>61</v>
      </c>
      <c r="B42" s="98">
        <f>$B$8-29</f>
        <v>1988</v>
      </c>
      <c r="C42" s="99">
        <v>2310</v>
      </c>
      <c r="D42" s="99">
        <v>1198</v>
      </c>
      <c r="E42" s="99">
        <v>1112</v>
      </c>
    </row>
    <row r="43" spans="1:5" ht="14.1" customHeight="1" x14ac:dyDescent="0.2">
      <c r="A43" s="55" t="s">
        <v>36</v>
      </c>
      <c r="B43" s="100"/>
      <c r="C43" s="99">
        <f>SUM(C38:C42)</f>
        <v>10563</v>
      </c>
      <c r="D43" s="99">
        <f>SUM(D38:D42)</f>
        <v>5530</v>
      </c>
      <c r="E43" s="99">
        <f>SUM(E38:E42)</f>
        <v>5033</v>
      </c>
    </row>
    <row r="44" spans="1:5" ht="14.1" customHeight="1" x14ac:dyDescent="0.2">
      <c r="A44" s="47" t="s">
        <v>62</v>
      </c>
      <c r="B44" s="98">
        <f>$B$8-30</f>
        <v>1987</v>
      </c>
      <c r="C44" s="99">
        <v>2381</v>
      </c>
      <c r="D44" s="99">
        <v>1180</v>
      </c>
      <c r="E44" s="99">
        <v>1201</v>
      </c>
    </row>
    <row r="45" spans="1:5" ht="14.1" customHeight="1" x14ac:dyDescent="0.2">
      <c r="A45" s="47" t="s">
        <v>63</v>
      </c>
      <c r="B45" s="98">
        <f>$B$8-31</f>
        <v>1986</v>
      </c>
      <c r="C45" s="99">
        <v>2378</v>
      </c>
      <c r="D45" s="99">
        <v>1169</v>
      </c>
      <c r="E45" s="99">
        <v>1209</v>
      </c>
    </row>
    <row r="46" spans="1:5" ht="14.1" customHeight="1" x14ac:dyDescent="0.2">
      <c r="A46" s="47" t="s">
        <v>64</v>
      </c>
      <c r="B46" s="98">
        <f>$B$8-32</f>
        <v>1985</v>
      </c>
      <c r="C46" s="99">
        <v>2419</v>
      </c>
      <c r="D46" s="99">
        <v>1155</v>
      </c>
      <c r="E46" s="99">
        <v>1264</v>
      </c>
    </row>
    <row r="47" spans="1:5" ht="14.1" customHeight="1" x14ac:dyDescent="0.2">
      <c r="A47" s="47" t="s">
        <v>65</v>
      </c>
      <c r="B47" s="98">
        <f>$B$8-33</f>
        <v>1984</v>
      </c>
      <c r="C47" s="99">
        <v>2524</v>
      </c>
      <c r="D47" s="99">
        <v>1163</v>
      </c>
      <c r="E47" s="99">
        <v>1361</v>
      </c>
    </row>
    <row r="48" spans="1:5" ht="14.1" customHeight="1" x14ac:dyDescent="0.2">
      <c r="A48" s="47" t="s">
        <v>66</v>
      </c>
      <c r="B48" s="98">
        <f>$B$8-34</f>
        <v>1983</v>
      </c>
      <c r="C48" s="99">
        <v>2689</v>
      </c>
      <c r="D48" s="99">
        <v>1297</v>
      </c>
      <c r="E48" s="99">
        <v>1392</v>
      </c>
    </row>
    <row r="49" spans="1:5" ht="14.1" customHeight="1" x14ac:dyDescent="0.2">
      <c r="A49" s="55" t="s">
        <v>36</v>
      </c>
      <c r="B49" s="100"/>
      <c r="C49" s="99">
        <f>SUM(C44:C48)</f>
        <v>12391</v>
      </c>
      <c r="D49" s="99">
        <f>SUM(D44:D48)</f>
        <v>5964</v>
      </c>
      <c r="E49" s="99">
        <f>SUM(E44:E48)</f>
        <v>6427</v>
      </c>
    </row>
    <row r="50" spans="1:5" ht="14.1" customHeight="1" x14ac:dyDescent="0.2">
      <c r="A50" s="47" t="s">
        <v>67</v>
      </c>
      <c r="B50" s="98">
        <f>$B$8-35</f>
        <v>1982</v>
      </c>
      <c r="C50" s="99">
        <v>2906</v>
      </c>
      <c r="D50" s="99">
        <v>1365</v>
      </c>
      <c r="E50" s="99">
        <v>1541</v>
      </c>
    </row>
    <row r="51" spans="1:5" ht="14.1" customHeight="1" x14ac:dyDescent="0.2">
      <c r="A51" s="47" t="s">
        <v>68</v>
      </c>
      <c r="B51" s="98">
        <f>$B$8-36</f>
        <v>1981</v>
      </c>
      <c r="C51" s="99">
        <v>2973</v>
      </c>
      <c r="D51" s="99">
        <v>1450</v>
      </c>
      <c r="E51" s="99">
        <v>1523</v>
      </c>
    </row>
    <row r="52" spans="1:5" ht="14.1" customHeight="1" x14ac:dyDescent="0.2">
      <c r="A52" s="47" t="s">
        <v>69</v>
      </c>
      <c r="B52" s="98">
        <f>$B$8-37</f>
        <v>1980</v>
      </c>
      <c r="C52" s="99">
        <v>3132</v>
      </c>
      <c r="D52" s="99">
        <v>1474</v>
      </c>
      <c r="E52" s="99">
        <v>1658</v>
      </c>
    </row>
    <row r="53" spans="1:5" ht="14.1" customHeight="1" x14ac:dyDescent="0.2">
      <c r="A53" s="47" t="s">
        <v>70</v>
      </c>
      <c r="B53" s="98">
        <f>$B$8-38</f>
        <v>1979</v>
      </c>
      <c r="C53" s="99">
        <v>3023</v>
      </c>
      <c r="D53" s="99">
        <v>1485</v>
      </c>
      <c r="E53" s="99">
        <v>1538</v>
      </c>
    </row>
    <row r="54" spans="1:5" ht="14.1" customHeight="1" x14ac:dyDescent="0.2">
      <c r="A54" s="46" t="s">
        <v>71</v>
      </c>
      <c r="B54" s="98">
        <f>$B$8-39</f>
        <v>1978</v>
      </c>
      <c r="C54" s="99">
        <v>3065</v>
      </c>
      <c r="D54" s="99">
        <v>1513</v>
      </c>
      <c r="E54" s="99">
        <v>1552</v>
      </c>
    </row>
    <row r="55" spans="1:5" ht="14.1" customHeight="1" x14ac:dyDescent="0.2">
      <c r="A55" s="54" t="s">
        <v>36</v>
      </c>
      <c r="B55" s="100"/>
      <c r="C55" s="99">
        <f>SUM(C50:C54)</f>
        <v>15099</v>
      </c>
      <c r="D55" s="99">
        <f>SUM(D50:D54)</f>
        <v>7287</v>
      </c>
      <c r="E55" s="99">
        <f>SUM(E50:E54)</f>
        <v>7812</v>
      </c>
    </row>
    <row r="56" spans="1:5" ht="14.1" customHeight="1" x14ac:dyDescent="0.2">
      <c r="A56" s="46" t="s">
        <v>72</v>
      </c>
      <c r="B56" s="98">
        <f>$B$8-40</f>
        <v>1977</v>
      </c>
      <c r="C56" s="99">
        <v>2982</v>
      </c>
      <c r="D56" s="99">
        <v>1485</v>
      </c>
      <c r="E56" s="99">
        <v>1497</v>
      </c>
    </row>
    <row r="57" spans="1:5" ht="14.1" customHeight="1" x14ac:dyDescent="0.2">
      <c r="A57" s="46" t="s">
        <v>73</v>
      </c>
      <c r="B57" s="98">
        <f>$B$8-41</f>
        <v>1976</v>
      </c>
      <c r="C57" s="99">
        <v>2954</v>
      </c>
      <c r="D57" s="99">
        <v>1425</v>
      </c>
      <c r="E57" s="99">
        <v>1529</v>
      </c>
    </row>
    <row r="58" spans="1:5" ht="14.1" customHeight="1" x14ac:dyDescent="0.2">
      <c r="A58" s="46" t="s">
        <v>74</v>
      </c>
      <c r="B58" s="98">
        <f>$B$8-42</f>
        <v>1975</v>
      </c>
      <c r="C58" s="99">
        <v>2962</v>
      </c>
      <c r="D58" s="99">
        <v>1484</v>
      </c>
      <c r="E58" s="99">
        <v>1478</v>
      </c>
    </row>
    <row r="59" spans="1:5" ht="14.1" customHeight="1" x14ac:dyDescent="0.2">
      <c r="A59" s="46" t="s">
        <v>75</v>
      </c>
      <c r="B59" s="98">
        <f>$B$8-43</f>
        <v>1974</v>
      </c>
      <c r="C59" s="99">
        <v>2884</v>
      </c>
      <c r="D59" s="99">
        <v>1420</v>
      </c>
      <c r="E59" s="99">
        <v>1464</v>
      </c>
    </row>
    <row r="60" spans="1:5" ht="14.1" customHeight="1" x14ac:dyDescent="0.2">
      <c r="A60" s="46" t="s">
        <v>76</v>
      </c>
      <c r="B60" s="98">
        <f>$B$8-44</f>
        <v>1973</v>
      </c>
      <c r="C60" s="99">
        <v>2962</v>
      </c>
      <c r="D60" s="99">
        <v>1451</v>
      </c>
      <c r="E60" s="99">
        <v>1511</v>
      </c>
    </row>
    <row r="61" spans="1:5" ht="14.1" customHeight="1" x14ac:dyDescent="0.2">
      <c r="A61" s="55" t="s">
        <v>36</v>
      </c>
      <c r="B61" s="100"/>
      <c r="C61" s="99">
        <f>SUM(C56:C60)</f>
        <v>14744</v>
      </c>
      <c r="D61" s="99">
        <f>SUM(D56:D60)</f>
        <v>7265</v>
      </c>
      <c r="E61" s="99">
        <f>SUM(E56:E60)</f>
        <v>7479</v>
      </c>
    </row>
    <row r="62" spans="1:5" ht="14.1" customHeight="1" x14ac:dyDescent="0.2">
      <c r="A62" s="47" t="s">
        <v>77</v>
      </c>
      <c r="B62" s="98">
        <f>$B$8-45</f>
        <v>1972</v>
      </c>
      <c r="C62" s="99">
        <v>3161</v>
      </c>
      <c r="D62" s="99">
        <v>1553</v>
      </c>
      <c r="E62" s="99">
        <v>1608</v>
      </c>
    </row>
    <row r="63" spans="1:5" ht="14.1" customHeight="1" x14ac:dyDescent="0.2">
      <c r="A63" s="47" t="s">
        <v>78</v>
      </c>
      <c r="B63" s="98">
        <f>$B$8-46</f>
        <v>1971</v>
      </c>
      <c r="C63" s="99">
        <v>3631</v>
      </c>
      <c r="D63" s="99">
        <v>1797</v>
      </c>
      <c r="E63" s="99">
        <v>1834</v>
      </c>
    </row>
    <row r="64" spans="1:5" ht="14.1" customHeight="1" x14ac:dyDescent="0.2">
      <c r="A64" s="47" t="s">
        <v>79</v>
      </c>
      <c r="B64" s="98">
        <f>$B$8-47</f>
        <v>1970</v>
      </c>
      <c r="C64" s="99">
        <v>3720</v>
      </c>
      <c r="D64" s="99">
        <v>1795</v>
      </c>
      <c r="E64" s="99">
        <v>1925</v>
      </c>
    </row>
    <row r="65" spans="1:5" ht="14.1" customHeight="1" x14ac:dyDescent="0.2">
      <c r="A65" s="47" t="s">
        <v>80</v>
      </c>
      <c r="B65" s="98">
        <f>$B$8-48</f>
        <v>1969</v>
      </c>
      <c r="C65" s="99">
        <v>4157</v>
      </c>
      <c r="D65" s="99">
        <v>2056</v>
      </c>
      <c r="E65" s="99">
        <v>2101</v>
      </c>
    </row>
    <row r="66" spans="1:5" ht="14.1" customHeight="1" x14ac:dyDescent="0.2">
      <c r="A66" s="47" t="s">
        <v>81</v>
      </c>
      <c r="B66" s="98">
        <f>$B$8-49</f>
        <v>1968</v>
      </c>
      <c r="C66" s="99">
        <v>4570</v>
      </c>
      <c r="D66" s="99">
        <v>2234</v>
      </c>
      <c r="E66" s="99">
        <v>2336</v>
      </c>
    </row>
    <row r="67" spans="1:5" ht="14.1" customHeight="1" x14ac:dyDescent="0.2">
      <c r="A67" s="55" t="s">
        <v>36</v>
      </c>
      <c r="B67" s="100"/>
      <c r="C67" s="99">
        <f>SUM(C62:C66)</f>
        <v>19239</v>
      </c>
      <c r="D67" s="99">
        <f>SUM(D62:D66)</f>
        <v>9435</v>
      </c>
      <c r="E67" s="99">
        <f>SUM(E62:E66)</f>
        <v>9804</v>
      </c>
    </row>
    <row r="68" spans="1:5" ht="14.1" customHeight="1" x14ac:dyDescent="0.2">
      <c r="A68" s="47" t="s">
        <v>82</v>
      </c>
      <c r="B68" s="98">
        <f>$B$8-50</f>
        <v>1967</v>
      </c>
      <c r="C68" s="99">
        <v>4690</v>
      </c>
      <c r="D68" s="99">
        <v>2335</v>
      </c>
      <c r="E68" s="99">
        <v>2355</v>
      </c>
    </row>
    <row r="69" spans="1:5" ht="14.1" customHeight="1" x14ac:dyDescent="0.2">
      <c r="A69" s="47" t="s">
        <v>83</v>
      </c>
      <c r="B69" s="98">
        <f>$B$8-51</f>
        <v>1966</v>
      </c>
      <c r="C69" s="99">
        <v>4671</v>
      </c>
      <c r="D69" s="99">
        <v>2291</v>
      </c>
      <c r="E69" s="99">
        <v>2380</v>
      </c>
    </row>
    <row r="70" spans="1:5" ht="14.1" customHeight="1" x14ac:dyDescent="0.2">
      <c r="A70" s="47" t="s">
        <v>84</v>
      </c>
      <c r="B70" s="98">
        <f>$B$8-52</f>
        <v>1965</v>
      </c>
      <c r="C70" s="99">
        <v>4480</v>
      </c>
      <c r="D70" s="99">
        <v>2228</v>
      </c>
      <c r="E70" s="99">
        <v>2252</v>
      </c>
    </row>
    <row r="71" spans="1:5" ht="14.1" customHeight="1" x14ac:dyDescent="0.2">
      <c r="A71" s="47" t="s">
        <v>85</v>
      </c>
      <c r="B71" s="98">
        <f>$B$8-53</f>
        <v>1964</v>
      </c>
      <c r="C71" s="99">
        <v>4579</v>
      </c>
      <c r="D71" s="99">
        <v>2297</v>
      </c>
      <c r="E71" s="99">
        <v>2282</v>
      </c>
    </row>
    <row r="72" spans="1:5" ht="14.1" customHeight="1" x14ac:dyDescent="0.2">
      <c r="A72" s="47" t="s">
        <v>86</v>
      </c>
      <c r="B72" s="98">
        <f>$B$8-54</f>
        <v>1963</v>
      </c>
      <c r="C72" s="99">
        <v>4473</v>
      </c>
      <c r="D72" s="99">
        <v>2234</v>
      </c>
      <c r="E72" s="99">
        <v>2239</v>
      </c>
    </row>
    <row r="73" spans="1:5" ht="14.1" customHeight="1" x14ac:dyDescent="0.2">
      <c r="A73" s="55" t="s">
        <v>36</v>
      </c>
      <c r="B73" s="100"/>
      <c r="C73" s="99">
        <f>SUM(C68:C72)</f>
        <v>22893</v>
      </c>
      <c r="D73" s="99">
        <f>SUM(D68:D72)</f>
        <v>11385</v>
      </c>
      <c r="E73" s="99">
        <f>SUM(E68:E72)</f>
        <v>11508</v>
      </c>
    </row>
    <row r="74" spans="1:5" ht="14.1" customHeight="1" x14ac:dyDescent="0.2">
      <c r="A74" s="47" t="s">
        <v>87</v>
      </c>
      <c r="B74" s="98">
        <f>$B$8-55</f>
        <v>1962</v>
      </c>
      <c r="C74" s="99">
        <v>4075</v>
      </c>
      <c r="D74" s="99">
        <v>2021</v>
      </c>
      <c r="E74" s="99">
        <v>2054</v>
      </c>
    </row>
    <row r="75" spans="1:5" ht="14.1" customHeight="1" x14ac:dyDescent="0.2">
      <c r="A75" s="47" t="s">
        <v>88</v>
      </c>
      <c r="B75" s="98">
        <f>$B$8-56</f>
        <v>1961</v>
      </c>
      <c r="C75" s="99">
        <v>3928</v>
      </c>
      <c r="D75" s="99">
        <v>1953</v>
      </c>
      <c r="E75" s="99">
        <v>1975</v>
      </c>
    </row>
    <row r="76" spans="1:5" ht="13.15" customHeight="1" x14ac:dyDescent="0.2">
      <c r="A76" s="47" t="s">
        <v>89</v>
      </c>
      <c r="B76" s="98">
        <f>$B$8-57</f>
        <v>1960</v>
      </c>
      <c r="C76" s="99">
        <v>3714</v>
      </c>
      <c r="D76" s="99">
        <v>1917</v>
      </c>
      <c r="E76" s="99">
        <v>1797</v>
      </c>
    </row>
    <row r="77" spans="1:5" ht="14.1" customHeight="1" x14ac:dyDescent="0.2">
      <c r="A77" s="46" t="s">
        <v>90</v>
      </c>
      <c r="B77" s="98">
        <f>$B$8-58</f>
        <v>1959</v>
      </c>
      <c r="C77" s="99">
        <v>3519</v>
      </c>
      <c r="D77" s="99">
        <v>1724</v>
      </c>
      <c r="E77" s="99">
        <v>1795</v>
      </c>
    </row>
    <row r="78" spans="1:5" x14ac:dyDescent="0.2">
      <c r="A78" s="47" t="s">
        <v>91</v>
      </c>
      <c r="B78" s="98">
        <f>$B$8-59</f>
        <v>1958</v>
      </c>
      <c r="C78" s="99">
        <v>3388</v>
      </c>
      <c r="D78" s="99">
        <v>1666</v>
      </c>
      <c r="E78" s="99">
        <v>1722</v>
      </c>
    </row>
    <row r="79" spans="1:5" x14ac:dyDescent="0.2">
      <c r="A79" s="55" t="s">
        <v>36</v>
      </c>
      <c r="B79" s="100"/>
      <c r="C79" s="99">
        <f>SUM(C74:C78)</f>
        <v>18624</v>
      </c>
      <c r="D79" s="99">
        <f>SUM(D74:D78)</f>
        <v>9281</v>
      </c>
      <c r="E79" s="99">
        <f>SUM(E74:E78)</f>
        <v>9343</v>
      </c>
    </row>
    <row r="80" spans="1:5" x14ac:dyDescent="0.2">
      <c r="A80" s="47" t="s">
        <v>92</v>
      </c>
      <c r="B80" s="98">
        <f>$B$8-60</f>
        <v>1957</v>
      </c>
      <c r="C80" s="99">
        <v>3291</v>
      </c>
      <c r="D80" s="99">
        <v>1609</v>
      </c>
      <c r="E80" s="99">
        <v>1682</v>
      </c>
    </row>
    <row r="81" spans="1:5" x14ac:dyDescent="0.2">
      <c r="A81" s="47" t="s">
        <v>93</v>
      </c>
      <c r="B81" s="98">
        <f>$B$8-61</f>
        <v>1956</v>
      </c>
      <c r="C81" s="99">
        <v>2980</v>
      </c>
      <c r="D81" s="99">
        <v>1478</v>
      </c>
      <c r="E81" s="99">
        <v>1502</v>
      </c>
    </row>
    <row r="82" spans="1:5" x14ac:dyDescent="0.2">
      <c r="A82" s="47" t="s">
        <v>94</v>
      </c>
      <c r="B82" s="98">
        <f>$B$8-62</f>
        <v>1955</v>
      </c>
      <c r="C82" s="99">
        <v>2975</v>
      </c>
      <c r="D82" s="99">
        <v>1429</v>
      </c>
      <c r="E82" s="99">
        <v>1546</v>
      </c>
    </row>
    <row r="83" spans="1:5" x14ac:dyDescent="0.2">
      <c r="A83" s="47" t="s">
        <v>95</v>
      </c>
      <c r="B83" s="98">
        <f>$B$8-63</f>
        <v>1954</v>
      </c>
      <c r="C83" s="99">
        <v>2915</v>
      </c>
      <c r="D83" s="99">
        <v>1379</v>
      </c>
      <c r="E83" s="99">
        <v>1536</v>
      </c>
    </row>
    <row r="84" spans="1:5" x14ac:dyDescent="0.2">
      <c r="A84" s="47" t="s">
        <v>96</v>
      </c>
      <c r="B84" s="98">
        <f>$B$8-64</f>
        <v>1953</v>
      </c>
      <c r="C84" s="99">
        <v>2792</v>
      </c>
      <c r="D84" s="99">
        <v>1338</v>
      </c>
      <c r="E84" s="99">
        <v>1454</v>
      </c>
    </row>
    <row r="85" spans="1:5" x14ac:dyDescent="0.2">
      <c r="A85" s="55" t="s">
        <v>36</v>
      </c>
      <c r="B85" s="100"/>
      <c r="C85" s="99">
        <f>SUM(C80:C84)</f>
        <v>14953</v>
      </c>
      <c r="D85" s="99">
        <f>SUM(D80:D84)</f>
        <v>7233</v>
      </c>
      <c r="E85" s="99">
        <f>SUM(E80:E84)</f>
        <v>7720</v>
      </c>
    </row>
    <row r="86" spans="1:5" x14ac:dyDescent="0.2">
      <c r="A86" s="47" t="s">
        <v>97</v>
      </c>
      <c r="B86" s="98">
        <f>$B$8-65</f>
        <v>1952</v>
      </c>
      <c r="C86" s="99">
        <v>2774</v>
      </c>
      <c r="D86" s="99">
        <v>1333</v>
      </c>
      <c r="E86" s="99">
        <v>1441</v>
      </c>
    </row>
    <row r="87" spans="1:5" x14ac:dyDescent="0.2">
      <c r="A87" s="47" t="s">
        <v>98</v>
      </c>
      <c r="B87" s="98">
        <f>$B$8-66</f>
        <v>1951</v>
      </c>
      <c r="C87" s="99">
        <v>2742</v>
      </c>
      <c r="D87" s="99">
        <v>1335</v>
      </c>
      <c r="E87" s="99">
        <v>1407</v>
      </c>
    </row>
    <row r="88" spans="1:5" x14ac:dyDescent="0.2">
      <c r="A88" s="47" t="s">
        <v>99</v>
      </c>
      <c r="B88" s="98">
        <f>$B$8-67</f>
        <v>1950</v>
      </c>
      <c r="C88" s="99">
        <v>2729</v>
      </c>
      <c r="D88" s="99">
        <v>1287</v>
      </c>
      <c r="E88" s="99">
        <v>1442</v>
      </c>
    </row>
    <row r="89" spans="1:5" x14ac:dyDescent="0.2">
      <c r="A89" s="47" t="s">
        <v>100</v>
      </c>
      <c r="B89" s="98">
        <f>$B$8-68</f>
        <v>1949</v>
      </c>
      <c r="C89" s="99">
        <v>2679</v>
      </c>
      <c r="D89" s="99">
        <v>1288</v>
      </c>
      <c r="E89" s="99">
        <v>1391</v>
      </c>
    </row>
    <row r="90" spans="1:5" x14ac:dyDescent="0.2">
      <c r="A90" s="47" t="s">
        <v>101</v>
      </c>
      <c r="B90" s="98">
        <f>$B$8-69</f>
        <v>1948</v>
      </c>
      <c r="C90" s="99">
        <v>2745</v>
      </c>
      <c r="D90" s="99">
        <v>1326</v>
      </c>
      <c r="E90" s="99">
        <v>1419</v>
      </c>
    </row>
    <row r="91" spans="1:5" x14ac:dyDescent="0.2">
      <c r="A91" s="55" t="s">
        <v>36</v>
      </c>
      <c r="B91" s="100"/>
      <c r="C91" s="99">
        <f>SUM(C86:C90)</f>
        <v>13669</v>
      </c>
      <c r="D91" s="99">
        <f>SUM(D86:D90)</f>
        <v>6569</v>
      </c>
      <c r="E91" s="99">
        <f>SUM(E86:E90)</f>
        <v>7100</v>
      </c>
    </row>
    <row r="92" spans="1:5" x14ac:dyDescent="0.2">
      <c r="A92" s="47" t="s">
        <v>102</v>
      </c>
      <c r="B92" s="98">
        <f>$B$8-70</f>
        <v>1947</v>
      </c>
      <c r="C92" s="99">
        <v>2462</v>
      </c>
      <c r="D92" s="99">
        <v>1191</v>
      </c>
      <c r="E92" s="99">
        <v>1271</v>
      </c>
    </row>
    <row r="93" spans="1:5" x14ac:dyDescent="0.2">
      <c r="A93" s="47" t="s">
        <v>103</v>
      </c>
      <c r="B93" s="98">
        <f>$B$8-71</f>
        <v>1946</v>
      </c>
      <c r="C93" s="99">
        <v>2294</v>
      </c>
      <c r="D93" s="99">
        <v>1075</v>
      </c>
      <c r="E93" s="99">
        <v>1219</v>
      </c>
    </row>
    <row r="94" spans="1:5" x14ac:dyDescent="0.2">
      <c r="A94" s="47" t="s">
        <v>104</v>
      </c>
      <c r="B94" s="98">
        <f>$B$8-72</f>
        <v>1945</v>
      </c>
      <c r="C94" s="99">
        <v>1903</v>
      </c>
      <c r="D94" s="99">
        <v>872</v>
      </c>
      <c r="E94" s="99">
        <v>1031</v>
      </c>
    </row>
    <row r="95" spans="1:5" x14ac:dyDescent="0.2">
      <c r="A95" s="47" t="s">
        <v>105</v>
      </c>
      <c r="B95" s="98">
        <f>$B$8-73</f>
        <v>1944</v>
      </c>
      <c r="C95" s="99">
        <v>2636</v>
      </c>
      <c r="D95" s="99">
        <v>1248</v>
      </c>
      <c r="E95" s="99">
        <v>1388</v>
      </c>
    </row>
    <row r="96" spans="1:5" x14ac:dyDescent="0.2">
      <c r="A96" s="47" t="s">
        <v>106</v>
      </c>
      <c r="B96" s="98">
        <f>$B$8-74</f>
        <v>1943</v>
      </c>
      <c r="C96" s="99">
        <v>2749</v>
      </c>
      <c r="D96" s="99">
        <v>1292</v>
      </c>
      <c r="E96" s="99">
        <v>1457</v>
      </c>
    </row>
    <row r="97" spans="1:5" x14ac:dyDescent="0.2">
      <c r="A97" s="55" t="s">
        <v>36</v>
      </c>
      <c r="B97" s="100"/>
      <c r="C97" s="99">
        <f>SUM(C92:C96)</f>
        <v>12044</v>
      </c>
      <c r="D97" s="99">
        <f>SUM(D92:D96)</f>
        <v>5678</v>
      </c>
      <c r="E97" s="99">
        <f>SUM(E92:E96)</f>
        <v>6366</v>
      </c>
    </row>
    <row r="98" spans="1:5" x14ac:dyDescent="0.2">
      <c r="A98" s="47" t="s">
        <v>107</v>
      </c>
      <c r="B98" s="98">
        <f>$B$8-75</f>
        <v>1942</v>
      </c>
      <c r="C98" s="99">
        <v>2517</v>
      </c>
      <c r="D98" s="99">
        <v>1194</v>
      </c>
      <c r="E98" s="99">
        <v>1323</v>
      </c>
    </row>
    <row r="99" spans="1:5" x14ac:dyDescent="0.2">
      <c r="A99" s="47" t="s">
        <v>108</v>
      </c>
      <c r="B99" s="98">
        <f>$B$8-76</f>
        <v>1941</v>
      </c>
      <c r="C99" s="99">
        <v>2957</v>
      </c>
      <c r="D99" s="99">
        <v>1404</v>
      </c>
      <c r="E99" s="99">
        <v>1553</v>
      </c>
    </row>
    <row r="100" spans="1:5" x14ac:dyDescent="0.2">
      <c r="A100" s="47" t="s">
        <v>109</v>
      </c>
      <c r="B100" s="98">
        <f>$B$8-77</f>
        <v>1940</v>
      </c>
      <c r="C100" s="99">
        <v>2940</v>
      </c>
      <c r="D100" s="99">
        <v>1323</v>
      </c>
      <c r="E100" s="99">
        <v>1617</v>
      </c>
    </row>
    <row r="101" spans="1:5" x14ac:dyDescent="0.2">
      <c r="A101" s="47" t="s">
        <v>110</v>
      </c>
      <c r="B101" s="98">
        <f>$B$8-78</f>
        <v>1939</v>
      </c>
      <c r="C101" s="99">
        <v>2802</v>
      </c>
      <c r="D101" s="99">
        <v>1305</v>
      </c>
      <c r="E101" s="99">
        <v>1497</v>
      </c>
    </row>
    <row r="102" spans="1:5" x14ac:dyDescent="0.2">
      <c r="A102" s="48" t="s">
        <v>111</v>
      </c>
      <c r="B102" s="98">
        <f>$B$8-79</f>
        <v>1938</v>
      </c>
      <c r="C102" s="99">
        <v>2540</v>
      </c>
      <c r="D102" s="99">
        <v>1157</v>
      </c>
      <c r="E102" s="99">
        <v>1383</v>
      </c>
    </row>
    <row r="103" spans="1:5" x14ac:dyDescent="0.2">
      <c r="A103" s="56" t="s">
        <v>36</v>
      </c>
      <c r="B103" s="101"/>
      <c r="C103" s="99">
        <f>SUM(C98:C102)</f>
        <v>13756</v>
      </c>
      <c r="D103" s="99">
        <f>SUM(D98:D102)</f>
        <v>6383</v>
      </c>
      <c r="E103" s="99">
        <f>SUM(E98:E102)</f>
        <v>7373</v>
      </c>
    </row>
    <row r="104" spans="1:5" x14ac:dyDescent="0.2">
      <c r="A104" s="48" t="s">
        <v>112</v>
      </c>
      <c r="B104" s="98">
        <f>$B$8-80</f>
        <v>1937</v>
      </c>
      <c r="C104" s="99">
        <v>2357</v>
      </c>
      <c r="D104" s="99">
        <v>1052</v>
      </c>
      <c r="E104" s="99">
        <v>1305</v>
      </c>
    </row>
    <row r="105" spans="1:5" x14ac:dyDescent="0.2">
      <c r="A105" s="48" t="s">
        <v>123</v>
      </c>
      <c r="B105" s="98">
        <f>$B$8-81</f>
        <v>1936</v>
      </c>
      <c r="C105" s="99">
        <v>2121</v>
      </c>
      <c r="D105" s="99">
        <v>955</v>
      </c>
      <c r="E105" s="99">
        <v>1166</v>
      </c>
    </row>
    <row r="106" spans="1:5" s="25" customFormat="1" x14ac:dyDescent="0.2">
      <c r="A106" s="48" t="s">
        <v>121</v>
      </c>
      <c r="B106" s="98">
        <f>$B$8-82</f>
        <v>1935</v>
      </c>
      <c r="C106" s="99">
        <v>1945</v>
      </c>
      <c r="D106" s="99">
        <v>840</v>
      </c>
      <c r="E106" s="99">
        <v>1105</v>
      </c>
    </row>
    <row r="107" spans="1:5" x14ac:dyDescent="0.2">
      <c r="A107" s="48" t="s">
        <v>124</v>
      </c>
      <c r="B107" s="98">
        <f>$B$8-83</f>
        <v>1934</v>
      </c>
      <c r="C107" s="99">
        <v>1664</v>
      </c>
      <c r="D107" s="99">
        <v>680</v>
      </c>
      <c r="E107" s="99">
        <v>984</v>
      </c>
    </row>
    <row r="108" spans="1:5" x14ac:dyDescent="0.2">
      <c r="A108" s="48" t="s">
        <v>122</v>
      </c>
      <c r="B108" s="98">
        <f>$B$8-84</f>
        <v>1933</v>
      </c>
      <c r="C108" s="99">
        <v>1146</v>
      </c>
      <c r="D108" s="99">
        <v>475</v>
      </c>
      <c r="E108" s="99">
        <v>671</v>
      </c>
    </row>
    <row r="109" spans="1:5" x14ac:dyDescent="0.2">
      <c r="A109" s="56" t="s">
        <v>36</v>
      </c>
      <c r="B109" s="101"/>
      <c r="C109" s="99">
        <f>SUM(C104:C108)</f>
        <v>9233</v>
      </c>
      <c r="D109" s="99">
        <f>SUM(D104:D108)</f>
        <v>4002</v>
      </c>
      <c r="E109" s="99">
        <f>SUM(E104:E108)</f>
        <v>5231</v>
      </c>
    </row>
    <row r="110" spans="1:5" x14ac:dyDescent="0.2">
      <c r="A110" s="48" t="s">
        <v>113</v>
      </c>
      <c r="B110" s="98">
        <f>$B$8-85</f>
        <v>1932</v>
      </c>
      <c r="C110" s="99">
        <v>1046</v>
      </c>
      <c r="D110" s="99">
        <v>391</v>
      </c>
      <c r="E110" s="99">
        <v>655</v>
      </c>
    </row>
    <row r="111" spans="1:5" x14ac:dyDescent="0.2">
      <c r="A111" s="48" t="s">
        <v>114</v>
      </c>
      <c r="B111" s="98">
        <f>$B$8-86</f>
        <v>1931</v>
      </c>
      <c r="C111" s="99">
        <v>1000</v>
      </c>
      <c r="D111" s="99">
        <v>380</v>
      </c>
      <c r="E111" s="99">
        <v>620</v>
      </c>
    </row>
    <row r="112" spans="1:5" x14ac:dyDescent="0.2">
      <c r="A112" s="48" t="s">
        <v>115</v>
      </c>
      <c r="B112" s="98">
        <f>$B$8-87</f>
        <v>1930</v>
      </c>
      <c r="C112" s="99">
        <v>940</v>
      </c>
      <c r="D112" s="99">
        <v>352</v>
      </c>
      <c r="E112" s="99">
        <v>588</v>
      </c>
    </row>
    <row r="113" spans="1:5" x14ac:dyDescent="0.2">
      <c r="A113" s="48" t="s">
        <v>116</v>
      </c>
      <c r="B113" s="98">
        <f>$B$8-88</f>
        <v>1929</v>
      </c>
      <c r="C113" s="99">
        <v>785</v>
      </c>
      <c r="D113" s="99">
        <v>272</v>
      </c>
      <c r="E113" s="99">
        <v>513</v>
      </c>
    </row>
    <row r="114" spans="1:5" x14ac:dyDescent="0.2">
      <c r="A114" s="48" t="s">
        <v>117</v>
      </c>
      <c r="B114" s="98">
        <f>$B$8-89</f>
        <v>1928</v>
      </c>
      <c r="C114" s="99">
        <v>745</v>
      </c>
      <c r="D114" s="99">
        <v>262</v>
      </c>
      <c r="E114" s="99">
        <v>483</v>
      </c>
    </row>
    <row r="115" spans="1:5" x14ac:dyDescent="0.2">
      <c r="A115" s="56" t="s">
        <v>36</v>
      </c>
      <c r="B115" s="102"/>
      <c r="C115" s="99">
        <f>SUM(C110:C114)</f>
        <v>4516</v>
      </c>
      <c r="D115" s="99">
        <f>SUM(D110:D114)</f>
        <v>1657</v>
      </c>
      <c r="E115" s="99">
        <f>SUM(E110:E114)</f>
        <v>2859</v>
      </c>
    </row>
    <row r="116" spans="1:5" x14ac:dyDescent="0.2">
      <c r="A116" s="48" t="s">
        <v>118</v>
      </c>
      <c r="B116" s="98">
        <f>$B$8-90</f>
        <v>1927</v>
      </c>
      <c r="C116" s="99">
        <v>2547</v>
      </c>
      <c r="D116" s="99">
        <v>627</v>
      </c>
      <c r="E116" s="99">
        <v>1920</v>
      </c>
    </row>
    <row r="117" spans="1:5" x14ac:dyDescent="0.2">
      <c r="A117" s="26"/>
      <c r="B117" s="53" t="s">
        <v>119</v>
      </c>
      <c r="C117" s="26"/>
      <c r="D117" s="26"/>
      <c r="E117" s="26"/>
    </row>
    <row r="118" spans="1:5" x14ac:dyDescent="0.2">
      <c r="A118" s="50" t="s">
        <v>120</v>
      </c>
      <c r="B118" s="103"/>
      <c r="C118" s="106">
        <v>242472</v>
      </c>
      <c r="D118" s="107">
        <v>118568</v>
      </c>
      <c r="E118" s="107">
        <v>123904</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C102:E111 C7:E97 A7:B109">
    <cfRule type="expression" dxfId="27" priority="10">
      <formula>MOD(ROW(),2)=1</formula>
    </cfRule>
  </conditionalFormatting>
  <conditionalFormatting sqref="C98:E101">
    <cfRule type="expression" dxfId="26" priority="9">
      <formula>MOD(ROW(),2)=1</formula>
    </cfRule>
  </conditionalFormatting>
  <conditionalFormatting sqref="A115:B115 A116 A118:B118 A110:A114">
    <cfRule type="expression" dxfId="25" priority="6">
      <formula>MOD(ROW(),2)=1</formula>
    </cfRule>
  </conditionalFormatting>
  <conditionalFormatting sqref="B110:B114">
    <cfRule type="expression" dxfId="24" priority="5">
      <formula>MOD(ROW(),2)=1</formula>
    </cfRule>
  </conditionalFormatting>
  <conditionalFormatting sqref="B116">
    <cfRule type="expression" dxfId="23" priority="4">
      <formula>MOD(ROW(),2)=1</formula>
    </cfRule>
  </conditionalFormatting>
  <conditionalFormatting sqref="C112:E118">
    <cfRule type="expression" dxfId="22" priority="3">
      <formula>MOD(ROW(),2)=1</formula>
    </cfRule>
  </conditionalFormatting>
  <conditionalFormatting sqref="B117">
    <cfRule type="expression" dxfId="7" priority="2">
      <formula>MOD(ROW(),2)=1</formula>
    </cfRule>
  </conditionalFormatting>
  <conditionalFormatting sqref="A117">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17 SH</oddFooter>
  </headerFooter>
  <rowBreaks count="2" manualBreakCount="2">
    <brk id="49" max="16383" man="1"/>
    <brk id="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175"/>
  <sheetViews>
    <sheetView zoomScaleNormal="100" workbookViewId="0"/>
  </sheetViews>
  <sheetFormatPr baseColWidth="10" defaultColWidth="10.85546875" defaultRowHeight="12.75" x14ac:dyDescent="0.2"/>
  <cols>
    <col min="1" max="2" width="10.140625" style="11" customWidth="1"/>
    <col min="3" max="7" width="14.28515625" style="11" customWidth="1"/>
    <col min="8" max="8" width="10.7109375" style="11" customWidth="1"/>
    <col min="9" max="26" width="12.140625" style="11" customWidth="1"/>
    <col min="27" max="16384" width="10.85546875" style="11"/>
  </cols>
  <sheetData>
    <row r="1" spans="1:7" s="12" customFormat="1" ht="15.75" x14ac:dyDescent="0.25">
      <c r="A1" s="68" t="s">
        <v>0</v>
      </c>
      <c r="B1" s="68"/>
      <c r="C1" s="68"/>
      <c r="D1" s="68"/>
      <c r="E1" s="68"/>
      <c r="F1" s="68"/>
      <c r="G1" s="68"/>
    </row>
    <row r="2" spans="1:7" s="12" customFormat="1" ht="15.75" x14ac:dyDescent="0.25">
      <c r="A2" s="44"/>
      <c r="B2" s="44"/>
      <c r="C2" s="44"/>
      <c r="D2" s="44"/>
      <c r="E2" s="44"/>
      <c r="F2" s="44"/>
      <c r="G2" s="44"/>
    </row>
    <row r="3" spans="1:7" s="12" customFormat="1" x14ac:dyDescent="0.2"/>
    <row r="4" spans="1:7" s="12" customFormat="1" ht="15.75" x14ac:dyDescent="0.25">
      <c r="A4" s="69" t="s">
        <v>1</v>
      </c>
      <c r="B4" s="70"/>
      <c r="C4" s="70"/>
      <c r="D4" s="70"/>
      <c r="E4" s="70"/>
      <c r="F4" s="70"/>
      <c r="G4" s="70"/>
    </row>
    <row r="5" spans="1:7" s="12" customFormat="1" x14ac:dyDescent="0.2">
      <c r="A5" s="71"/>
      <c r="B5" s="71"/>
      <c r="C5" s="71"/>
      <c r="D5" s="71"/>
      <c r="E5" s="71"/>
      <c r="F5" s="71"/>
      <c r="G5" s="71"/>
    </row>
    <row r="6" spans="1:7" s="12" customFormat="1" x14ac:dyDescent="0.2">
      <c r="A6" s="31" t="s">
        <v>144</v>
      </c>
      <c r="B6" s="32"/>
      <c r="C6" s="32"/>
      <c r="D6" s="32"/>
      <c r="E6" s="32"/>
      <c r="F6" s="32"/>
      <c r="G6" s="32"/>
    </row>
    <row r="7" spans="1:7" s="12" customFormat="1" ht="12.75" customHeight="1" x14ac:dyDescent="0.2">
      <c r="A7" s="31"/>
      <c r="B7" s="32"/>
      <c r="C7" s="32"/>
      <c r="D7" s="32"/>
      <c r="E7" s="32"/>
      <c r="F7" s="32"/>
      <c r="G7" s="32"/>
    </row>
    <row r="8" spans="1:7" s="12" customFormat="1" ht="12.75" customHeight="1" x14ac:dyDescent="0.2">
      <c r="A8" s="72" t="s">
        <v>27</v>
      </c>
      <c r="B8" s="73"/>
      <c r="C8" s="73"/>
      <c r="D8" s="73"/>
      <c r="E8" s="73"/>
      <c r="F8" s="73"/>
      <c r="G8" s="73"/>
    </row>
    <row r="9" spans="1:7" s="12" customFormat="1" x14ac:dyDescent="0.2">
      <c r="A9" s="73" t="s">
        <v>4</v>
      </c>
      <c r="B9" s="73"/>
      <c r="C9" s="73"/>
      <c r="D9" s="73"/>
      <c r="E9" s="73"/>
      <c r="F9" s="73"/>
      <c r="G9" s="73"/>
    </row>
    <row r="10" spans="1:7" s="12" customFormat="1" x14ac:dyDescent="0.2">
      <c r="A10" s="32"/>
      <c r="B10" s="32"/>
      <c r="C10" s="32"/>
      <c r="D10" s="32"/>
      <c r="E10" s="32"/>
      <c r="F10" s="32"/>
      <c r="G10" s="32"/>
    </row>
    <row r="11" spans="1:7" s="12" customFormat="1" ht="12.75" customHeight="1" x14ac:dyDescent="0.2">
      <c r="A11" s="75" t="s">
        <v>2</v>
      </c>
      <c r="B11" s="75"/>
      <c r="C11" s="75"/>
      <c r="D11" s="75"/>
      <c r="E11" s="75"/>
      <c r="F11" s="75"/>
      <c r="G11" s="75"/>
    </row>
    <row r="12" spans="1:7" s="12" customFormat="1" x14ac:dyDescent="0.2">
      <c r="A12" s="73" t="s">
        <v>3</v>
      </c>
      <c r="B12" s="73"/>
      <c r="C12" s="73"/>
      <c r="D12" s="73"/>
      <c r="E12" s="73"/>
      <c r="F12" s="73"/>
      <c r="G12" s="73"/>
    </row>
    <row r="13" spans="1:7" s="12" customFormat="1" x14ac:dyDescent="0.2">
      <c r="A13" s="32"/>
      <c r="B13" s="32"/>
      <c r="C13" s="32"/>
      <c r="D13" s="32"/>
      <c r="E13" s="32"/>
      <c r="F13" s="32"/>
      <c r="G13" s="32"/>
    </row>
    <row r="14" spans="1:7" s="12" customFormat="1" ht="12.75" customHeight="1" x14ac:dyDescent="0.2">
      <c r="A14" s="32"/>
      <c r="B14" s="32"/>
      <c r="C14" s="32"/>
      <c r="D14" s="32"/>
      <c r="E14" s="32"/>
      <c r="F14" s="32"/>
      <c r="G14" s="32"/>
    </row>
    <row r="15" spans="1:7" s="12" customFormat="1" x14ac:dyDescent="0.2">
      <c r="A15" s="72" t="s">
        <v>28</v>
      </c>
      <c r="B15" s="73"/>
      <c r="C15" s="73"/>
      <c r="D15" s="30"/>
      <c r="E15" s="30"/>
      <c r="F15" s="30"/>
      <c r="G15" s="30"/>
    </row>
    <row r="16" spans="1:7" s="12" customFormat="1" x14ac:dyDescent="0.2">
      <c r="A16" s="30"/>
      <c r="B16" s="33"/>
      <c r="C16" s="33"/>
      <c r="D16" s="30"/>
      <c r="E16" s="30"/>
      <c r="F16" s="30"/>
      <c r="G16" s="30"/>
    </row>
    <row r="17" spans="1:7" s="12" customFormat="1" ht="12.75" customHeight="1" x14ac:dyDescent="0.2">
      <c r="A17" s="74" t="s">
        <v>167</v>
      </c>
      <c r="B17" s="73"/>
      <c r="C17" s="73"/>
      <c r="D17" s="73"/>
      <c r="E17" s="73"/>
      <c r="F17" s="73"/>
      <c r="G17" s="73"/>
    </row>
    <row r="18" spans="1:7" s="12" customFormat="1" ht="12.75" customHeight="1" x14ac:dyDescent="0.2">
      <c r="A18" s="74" t="s">
        <v>168</v>
      </c>
      <c r="B18" s="73"/>
      <c r="C18" s="73"/>
      <c r="D18" s="73"/>
      <c r="E18" s="73"/>
      <c r="F18" s="73"/>
      <c r="G18" s="73"/>
    </row>
    <row r="19" spans="1:7" s="12" customFormat="1" ht="12.75" customHeight="1" x14ac:dyDescent="0.2">
      <c r="A19" s="74" t="s">
        <v>169</v>
      </c>
      <c r="B19" s="73"/>
      <c r="C19" s="73"/>
      <c r="D19" s="73"/>
      <c r="E19" s="73"/>
      <c r="F19" s="73"/>
      <c r="G19" s="73"/>
    </row>
    <row r="20" spans="1:7" s="12" customFormat="1" ht="12.75" customHeight="1" x14ac:dyDescent="0.2">
      <c r="A20" s="33"/>
      <c r="B20" s="33"/>
      <c r="C20" s="33"/>
      <c r="D20" s="33"/>
      <c r="E20" s="33"/>
      <c r="F20" s="33"/>
      <c r="G20" s="33"/>
    </row>
    <row r="21" spans="1:7" s="12" customFormat="1" ht="12.75" customHeight="1" x14ac:dyDescent="0.2">
      <c r="A21" s="72" t="s">
        <v>145</v>
      </c>
      <c r="B21" s="73"/>
      <c r="C21" s="42"/>
      <c r="D21" s="42"/>
      <c r="E21" s="42"/>
      <c r="F21" s="42"/>
      <c r="G21" s="42"/>
    </row>
    <row r="22" spans="1:7" s="12" customFormat="1" ht="12.75" customHeight="1" x14ac:dyDescent="0.2">
      <c r="A22" s="30"/>
      <c r="B22" s="33"/>
      <c r="C22" s="30"/>
      <c r="D22" s="30"/>
      <c r="E22" s="30"/>
      <c r="F22" s="30"/>
      <c r="G22" s="30"/>
    </row>
    <row r="23" spans="1:7" s="12" customFormat="1" ht="12.75" customHeight="1" x14ac:dyDescent="0.2">
      <c r="A23" s="33" t="s">
        <v>146</v>
      </c>
      <c r="B23" s="73" t="s">
        <v>147</v>
      </c>
      <c r="C23" s="73"/>
      <c r="D23" s="33"/>
      <c r="E23" s="33"/>
      <c r="F23" s="33"/>
      <c r="G23" s="33"/>
    </row>
    <row r="24" spans="1:7" s="12" customFormat="1" ht="12.75" customHeight="1" x14ac:dyDescent="0.2">
      <c r="A24" s="33" t="s">
        <v>148</v>
      </c>
      <c r="B24" s="73" t="s">
        <v>149</v>
      </c>
      <c r="C24" s="73"/>
      <c r="D24" s="33"/>
      <c r="E24" s="33"/>
      <c r="F24" s="33"/>
      <c r="G24" s="33"/>
    </row>
    <row r="25" spans="1:7" s="12" customFormat="1" ht="12.75" customHeight="1" x14ac:dyDescent="0.2">
      <c r="A25" s="33"/>
      <c r="B25" s="73" t="s">
        <v>150</v>
      </c>
      <c r="C25" s="73"/>
      <c r="D25" s="33"/>
      <c r="E25" s="33"/>
      <c r="F25" s="33"/>
      <c r="G25" s="33"/>
    </row>
    <row r="26" spans="1:7" s="12" customFormat="1" x14ac:dyDescent="0.2">
      <c r="A26" s="32"/>
      <c r="B26" s="32"/>
      <c r="C26" s="32"/>
      <c r="D26" s="32"/>
      <c r="E26" s="32"/>
      <c r="F26" s="32"/>
      <c r="G26" s="32"/>
    </row>
    <row r="27" spans="1:7" s="12" customFormat="1" ht="12.75" customHeight="1" x14ac:dyDescent="0.2">
      <c r="A27" s="32" t="s">
        <v>151</v>
      </c>
      <c r="B27" s="34" t="s">
        <v>152</v>
      </c>
      <c r="C27" s="32"/>
      <c r="D27" s="32"/>
      <c r="E27" s="32"/>
      <c r="F27" s="32"/>
      <c r="G27" s="32"/>
    </row>
    <row r="28" spans="1:7" s="12" customFormat="1" x14ac:dyDescent="0.2">
      <c r="A28" s="32"/>
      <c r="B28" s="32"/>
      <c r="C28" s="32"/>
      <c r="D28" s="32"/>
      <c r="E28" s="32"/>
      <c r="F28" s="32"/>
      <c r="G28" s="32"/>
    </row>
    <row r="29" spans="1:7" s="12" customFormat="1" ht="55.5" customHeight="1" x14ac:dyDescent="0.2">
      <c r="A29" s="74" t="s">
        <v>172</v>
      </c>
      <c r="B29" s="73"/>
      <c r="C29" s="73"/>
      <c r="D29" s="73"/>
      <c r="E29" s="73"/>
      <c r="F29" s="73"/>
      <c r="G29" s="73"/>
    </row>
    <row r="30" spans="1:7" s="12" customFormat="1" x14ac:dyDescent="0.2">
      <c r="A30" s="73" t="s">
        <v>153</v>
      </c>
      <c r="B30" s="73"/>
      <c r="C30" s="73"/>
      <c r="D30" s="73"/>
      <c r="E30" s="73"/>
      <c r="F30" s="73"/>
      <c r="G30" s="73"/>
    </row>
    <row r="31" spans="1:7" s="12" customFormat="1" ht="28.35" customHeight="1" x14ac:dyDescent="0.2">
      <c r="A31" s="32"/>
      <c r="B31" s="32"/>
      <c r="C31" s="32"/>
      <c r="D31" s="32"/>
      <c r="E31" s="32"/>
      <c r="F31" s="32"/>
      <c r="G31" s="32"/>
    </row>
    <row r="32" spans="1:7" s="12" customFormat="1" x14ac:dyDescent="0.2">
      <c r="A32" s="32"/>
      <c r="B32" s="32"/>
      <c r="C32" s="32"/>
      <c r="D32" s="32"/>
      <c r="E32" s="32"/>
      <c r="F32" s="32"/>
      <c r="G32" s="32"/>
    </row>
    <row r="33" spans="1:7" s="12" customFormat="1" x14ac:dyDescent="0.2">
      <c r="A33" s="32"/>
      <c r="B33" s="32"/>
      <c r="C33" s="32"/>
      <c r="D33" s="32"/>
      <c r="E33" s="32"/>
      <c r="F33" s="32"/>
      <c r="G33" s="32"/>
    </row>
    <row r="34" spans="1:7" s="12" customFormat="1" x14ac:dyDescent="0.2">
      <c r="A34" s="32"/>
      <c r="B34" s="32"/>
      <c r="C34" s="32"/>
      <c r="D34" s="32"/>
      <c r="E34" s="32"/>
      <c r="F34" s="32"/>
      <c r="G34" s="32"/>
    </row>
    <row r="35" spans="1:7" s="12" customFormat="1" x14ac:dyDescent="0.2">
      <c r="A35" s="32"/>
      <c r="B35" s="32"/>
      <c r="C35" s="32"/>
      <c r="D35" s="32"/>
      <c r="E35" s="32"/>
      <c r="F35" s="32"/>
      <c r="G35" s="32"/>
    </row>
    <row r="36" spans="1:7" s="12" customFormat="1" x14ac:dyDescent="0.2">
      <c r="A36" s="32"/>
      <c r="B36" s="32"/>
      <c r="C36" s="32"/>
      <c r="D36" s="32"/>
      <c r="E36" s="32"/>
      <c r="F36" s="32"/>
      <c r="G36" s="32"/>
    </row>
    <row r="37" spans="1:7" s="12" customFormat="1" x14ac:dyDescent="0.2">
      <c r="A37" s="32"/>
      <c r="B37" s="32"/>
      <c r="C37" s="32"/>
      <c r="D37" s="32"/>
      <c r="E37" s="32"/>
      <c r="F37" s="32"/>
      <c r="G37" s="32"/>
    </row>
    <row r="38" spans="1:7" s="12" customFormat="1" x14ac:dyDescent="0.2">
      <c r="A38" s="32"/>
      <c r="B38" s="32"/>
      <c r="C38" s="32"/>
      <c r="D38" s="32"/>
      <c r="E38" s="32"/>
      <c r="F38" s="32"/>
      <c r="G38" s="32"/>
    </row>
    <row r="39" spans="1:7" s="12" customFormat="1" x14ac:dyDescent="0.2">
      <c r="A39" s="32"/>
      <c r="B39" s="32"/>
      <c r="C39" s="32"/>
      <c r="D39" s="32"/>
      <c r="E39" s="32"/>
      <c r="F39" s="32"/>
      <c r="G39" s="32"/>
    </row>
    <row r="40" spans="1:7" s="12" customFormat="1" x14ac:dyDescent="0.2">
      <c r="A40" s="32"/>
      <c r="B40" s="32"/>
      <c r="C40" s="32"/>
      <c r="D40" s="32"/>
      <c r="E40" s="32"/>
      <c r="F40" s="32"/>
      <c r="G40" s="32"/>
    </row>
    <row r="41" spans="1:7" s="12" customFormat="1" x14ac:dyDescent="0.2">
      <c r="A41" s="71" t="s">
        <v>154</v>
      </c>
      <c r="B41" s="71"/>
      <c r="C41" s="32"/>
      <c r="D41" s="32"/>
      <c r="E41" s="32"/>
      <c r="F41" s="32"/>
      <c r="G41" s="32"/>
    </row>
    <row r="42" spans="1:7" s="12" customFormat="1" x14ac:dyDescent="0.2">
      <c r="A42" s="32"/>
      <c r="B42" s="32"/>
      <c r="C42" s="32"/>
      <c r="D42" s="32"/>
      <c r="E42" s="32"/>
      <c r="F42" s="32"/>
      <c r="G42" s="32"/>
    </row>
    <row r="43" spans="1:7" s="12" customFormat="1" x14ac:dyDescent="0.2">
      <c r="A43" s="6">
        <v>0</v>
      </c>
      <c r="B43" s="7" t="s">
        <v>5</v>
      </c>
      <c r="C43" s="32"/>
      <c r="D43" s="32"/>
      <c r="E43" s="32"/>
      <c r="F43" s="32"/>
      <c r="G43" s="32"/>
    </row>
    <row r="44" spans="1:7" s="12" customFormat="1" x14ac:dyDescent="0.2">
      <c r="A44" s="7" t="s">
        <v>19</v>
      </c>
      <c r="B44" s="7" t="s">
        <v>6</v>
      </c>
      <c r="C44" s="32"/>
      <c r="D44" s="32"/>
      <c r="E44" s="32"/>
      <c r="F44" s="32"/>
      <c r="G44" s="32"/>
    </row>
    <row r="45" spans="1:7" s="12" customFormat="1" x14ac:dyDescent="0.2">
      <c r="A45" s="7" t="s">
        <v>20</v>
      </c>
      <c r="B45" s="7" t="s">
        <v>7</v>
      </c>
      <c r="C45" s="32"/>
      <c r="D45" s="32"/>
      <c r="E45" s="32"/>
      <c r="F45" s="32"/>
      <c r="G45" s="32"/>
    </row>
    <row r="46" spans="1:7" s="12" customFormat="1" x14ac:dyDescent="0.2">
      <c r="A46" s="7" t="s">
        <v>21</v>
      </c>
      <c r="B46" s="7" t="s">
        <v>8</v>
      </c>
      <c r="C46" s="32"/>
      <c r="D46" s="32"/>
      <c r="E46" s="32"/>
      <c r="F46" s="32"/>
      <c r="G46" s="32"/>
    </row>
    <row r="47" spans="1:7" s="12" customFormat="1" x14ac:dyDescent="0.2">
      <c r="A47" s="7" t="s">
        <v>15</v>
      </c>
      <c r="B47" s="7" t="s">
        <v>9</v>
      </c>
      <c r="C47" s="32"/>
      <c r="D47" s="32"/>
      <c r="E47" s="32"/>
      <c r="F47" s="32"/>
      <c r="G47" s="32"/>
    </row>
    <row r="48" spans="1:7" s="12" customFormat="1" x14ac:dyDescent="0.2">
      <c r="A48" s="7" t="s">
        <v>16</v>
      </c>
      <c r="B48" s="7" t="s">
        <v>10</v>
      </c>
      <c r="C48" s="32"/>
      <c r="D48" s="32"/>
      <c r="E48" s="32"/>
      <c r="F48" s="32"/>
      <c r="G48" s="32"/>
    </row>
    <row r="49" spans="1:7" s="12" customFormat="1" x14ac:dyDescent="0.2">
      <c r="A49" s="7" t="s">
        <v>17</v>
      </c>
      <c r="B49" s="7" t="s">
        <v>11</v>
      </c>
      <c r="C49" s="32"/>
      <c r="D49" s="32"/>
      <c r="E49" s="32"/>
      <c r="F49" s="32"/>
      <c r="G49" s="32"/>
    </row>
    <row r="50" spans="1:7" s="12" customFormat="1" x14ac:dyDescent="0.2">
      <c r="A50" s="7" t="s">
        <v>18</v>
      </c>
      <c r="B50" s="7" t="s">
        <v>12</v>
      </c>
      <c r="C50" s="32"/>
      <c r="D50" s="32"/>
      <c r="E50" s="32"/>
      <c r="F50" s="32"/>
      <c r="G50" s="32"/>
    </row>
    <row r="51" spans="1:7" s="12" customFormat="1" x14ac:dyDescent="0.2">
      <c r="A51" s="7" t="s">
        <v>155</v>
      </c>
      <c r="B51" s="7" t="s">
        <v>13</v>
      </c>
      <c r="C51" s="32"/>
      <c r="D51" s="32"/>
      <c r="E51" s="32"/>
      <c r="F51" s="32"/>
      <c r="G51" s="32"/>
    </row>
    <row r="52" spans="1:7" s="12" customFormat="1" x14ac:dyDescent="0.2">
      <c r="A52" s="7" t="s">
        <v>29</v>
      </c>
      <c r="B52" s="7" t="s">
        <v>14</v>
      </c>
      <c r="C52" s="32"/>
      <c r="D52" s="32"/>
      <c r="E52" s="32"/>
      <c r="F52" s="32"/>
      <c r="G52" s="32"/>
    </row>
    <row r="53" spans="1:7" s="12" customFormat="1" x14ac:dyDescent="0.2"/>
    <row r="54" spans="1:7" x14ac:dyDescent="0.2">
      <c r="A54" s="29"/>
      <c r="B54" s="29"/>
      <c r="C54" s="29"/>
      <c r="D54" s="29"/>
      <c r="E54" s="29"/>
      <c r="F54" s="29"/>
      <c r="G54" s="29"/>
    </row>
    <row r="55" spans="1:7" x14ac:dyDescent="0.2">
      <c r="A55" s="29"/>
      <c r="B55" s="29"/>
      <c r="C55" s="29"/>
      <c r="D55" s="29"/>
      <c r="E55" s="29"/>
      <c r="F55" s="29"/>
      <c r="G55" s="29"/>
    </row>
    <row r="56" spans="1:7" x14ac:dyDescent="0.2">
      <c r="A56" s="29"/>
      <c r="B56" s="29"/>
      <c r="C56" s="29"/>
      <c r="D56" s="29"/>
      <c r="E56" s="29"/>
      <c r="F56" s="29"/>
      <c r="G56" s="29"/>
    </row>
    <row r="57" spans="1:7" x14ac:dyDescent="0.2">
      <c r="A57" s="29"/>
      <c r="B57" s="29"/>
      <c r="C57" s="29"/>
      <c r="D57" s="29"/>
      <c r="E57" s="29"/>
      <c r="F57" s="29"/>
      <c r="G57" s="29"/>
    </row>
    <row r="58" spans="1:7" x14ac:dyDescent="0.2">
      <c r="A58" s="29"/>
      <c r="B58" s="29"/>
      <c r="C58" s="29"/>
      <c r="D58" s="29"/>
      <c r="E58" s="29"/>
      <c r="F58" s="29"/>
      <c r="G58" s="29"/>
    </row>
    <row r="59" spans="1:7" x14ac:dyDescent="0.2">
      <c r="A59" s="29"/>
      <c r="B59" s="29"/>
      <c r="C59" s="29"/>
      <c r="D59" s="29"/>
      <c r="E59" s="29"/>
      <c r="F59" s="29"/>
      <c r="G59" s="29"/>
    </row>
    <row r="60" spans="1:7" x14ac:dyDescent="0.2">
      <c r="A60" s="29"/>
      <c r="B60" s="29"/>
      <c r="C60" s="29"/>
      <c r="D60" s="29"/>
      <c r="E60" s="29"/>
      <c r="F60" s="29"/>
      <c r="G60" s="29"/>
    </row>
    <row r="61" spans="1:7" x14ac:dyDescent="0.2">
      <c r="A61" s="29"/>
      <c r="B61" s="29"/>
      <c r="C61" s="29"/>
      <c r="D61" s="29"/>
      <c r="E61" s="29"/>
      <c r="F61" s="29"/>
      <c r="G61" s="29"/>
    </row>
    <row r="62" spans="1:7" x14ac:dyDescent="0.2">
      <c r="A62" s="29"/>
      <c r="B62" s="29"/>
      <c r="C62" s="29"/>
      <c r="D62" s="29"/>
      <c r="E62" s="29"/>
      <c r="F62" s="29"/>
      <c r="G62" s="29"/>
    </row>
    <row r="63" spans="1:7" x14ac:dyDescent="0.2">
      <c r="A63" s="29"/>
      <c r="B63" s="29"/>
      <c r="C63" s="29"/>
      <c r="D63" s="29"/>
      <c r="E63" s="29"/>
      <c r="F63" s="29"/>
      <c r="G63" s="29"/>
    </row>
    <row r="64" spans="1:7" x14ac:dyDescent="0.2">
      <c r="A64" s="29"/>
      <c r="B64" s="29"/>
      <c r="C64" s="29"/>
      <c r="D64" s="29"/>
      <c r="E64" s="29"/>
      <c r="F64" s="29"/>
      <c r="G64" s="29"/>
    </row>
    <row r="65" spans="1:7" x14ac:dyDescent="0.2">
      <c r="A65" s="29"/>
      <c r="B65" s="29"/>
      <c r="C65" s="29"/>
      <c r="D65" s="29"/>
      <c r="E65" s="29"/>
      <c r="F65" s="29"/>
      <c r="G65" s="29"/>
    </row>
    <row r="66" spans="1:7" x14ac:dyDescent="0.2">
      <c r="A66" s="29"/>
      <c r="B66" s="29"/>
      <c r="C66" s="29"/>
      <c r="D66" s="29"/>
      <c r="E66" s="29"/>
      <c r="F66" s="29"/>
      <c r="G66" s="29"/>
    </row>
    <row r="67" spans="1:7" x14ac:dyDescent="0.2">
      <c r="A67" s="29"/>
      <c r="B67" s="29"/>
      <c r="C67" s="29"/>
      <c r="D67" s="29"/>
      <c r="E67" s="29"/>
      <c r="F67" s="29"/>
      <c r="G67" s="29"/>
    </row>
    <row r="68" spans="1:7" x14ac:dyDescent="0.2">
      <c r="A68" s="29"/>
      <c r="B68" s="29"/>
      <c r="C68" s="29"/>
      <c r="D68" s="29"/>
      <c r="E68" s="29"/>
      <c r="F68" s="29"/>
      <c r="G68" s="29"/>
    </row>
    <row r="69" spans="1:7" x14ac:dyDescent="0.2">
      <c r="A69" s="29"/>
      <c r="B69" s="29"/>
      <c r="C69" s="29"/>
      <c r="D69" s="29"/>
      <c r="E69" s="29"/>
      <c r="F69" s="29"/>
      <c r="G69" s="29"/>
    </row>
    <row r="70" spans="1:7" x14ac:dyDescent="0.2">
      <c r="A70" s="29"/>
      <c r="B70" s="29"/>
      <c r="C70" s="29"/>
      <c r="D70" s="29"/>
      <c r="E70" s="29"/>
      <c r="F70" s="29"/>
      <c r="G70" s="29"/>
    </row>
    <row r="71" spans="1:7" x14ac:dyDescent="0.2">
      <c r="A71" s="29"/>
      <c r="B71" s="29"/>
      <c r="C71" s="29"/>
      <c r="D71" s="29"/>
      <c r="E71" s="29"/>
      <c r="F71" s="29"/>
      <c r="G71" s="29"/>
    </row>
    <row r="72" spans="1:7" x14ac:dyDescent="0.2">
      <c r="A72" s="29"/>
      <c r="B72" s="29"/>
      <c r="C72" s="29"/>
      <c r="D72" s="29"/>
      <c r="E72" s="29"/>
      <c r="F72" s="29"/>
      <c r="G72" s="29"/>
    </row>
    <row r="73" spans="1:7" x14ac:dyDescent="0.2">
      <c r="A73" s="29"/>
      <c r="B73" s="29"/>
      <c r="C73" s="29"/>
      <c r="D73" s="29"/>
      <c r="E73" s="29"/>
      <c r="F73" s="29"/>
      <c r="G73" s="29"/>
    </row>
    <row r="74" spans="1:7" x14ac:dyDescent="0.2">
      <c r="A74" s="29"/>
      <c r="B74" s="29"/>
      <c r="C74" s="29"/>
      <c r="D74" s="29"/>
      <c r="E74" s="29"/>
      <c r="F74" s="29"/>
      <c r="G74" s="29"/>
    </row>
    <row r="75" spans="1:7" x14ac:dyDescent="0.2">
      <c r="A75" s="29"/>
      <c r="B75" s="29"/>
      <c r="C75" s="29"/>
      <c r="D75" s="29"/>
      <c r="E75" s="29"/>
      <c r="F75" s="29"/>
      <c r="G75" s="29"/>
    </row>
    <row r="76" spans="1:7" x14ac:dyDescent="0.2">
      <c r="A76" s="29"/>
      <c r="B76" s="29"/>
      <c r="C76" s="29"/>
      <c r="D76" s="29"/>
      <c r="E76" s="29"/>
      <c r="F76" s="29"/>
      <c r="G76" s="29"/>
    </row>
    <row r="77" spans="1:7" x14ac:dyDescent="0.2">
      <c r="A77" s="29"/>
      <c r="B77" s="29"/>
      <c r="C77" s="29"/>
      <c r="D77" s="29"/>
      <c r="E77" s="29"/>
      <c r="F77" s="29"/>
      <c r="G77" s="29"/>
    </row>
    <row r="78" spans="1:7" x14ac:dyDescent="0.2">
      <c r="A78" s="29"/>
      <c r="B78" s="29"/>
      <c r="C78" s="29"/>
      <c r="D78" s="29"/>
      <c r="E78" s="29"/>
      <c r="F78" s="29"/>
      <c r="G78" s="29"/>
    </row>
    <row r="79" spans="1:7" x14ac:dyDescent="0.2">
      <c r="A79" s="29"/>
      <c r="B79" s="29"/>
      <c r="C79" s="29"/>
      <c r="D79" s="29"/>
      <c r="E79" s="29"/>
      <c r="F79" s="29"/>
      <c r="G79" s="29"/>
    </row>
    <row r="80" spans="1:7" x14ac:dyDescent="0.2">
      <c r="A80" s="29"/>
      <c r="B80" s="29"/>
      <c r="C80" s="29"/>
      <c r="D80" s="29"/>
      <c r="E80" s="29"/>
      <c r="F80" s="29"/>
      <c r="G80" s="29"/>
    </row>
    <row r="81" spans="1:7" x14ac:dyDescent="0.2">
      <c r="A81" s="29"/>
      <c r="B81" s="29"/>
      <c r="C81" s="29"/>
      <c r="D81" s="29"/>
      <c r="E81" s="29"/>
      <c r="F81" s="29"/>
      <c r="G81" s="29"/>
    </row>
    <row r="82" spans="1:7" x14ac:dyDescent="0.2">
      <c r="A82" s="29"/>
      <c r="B82" s="29"/>
      <c r="C82" s="29"/>
      <c r="D82" s="29"/>
      <c r="E82" s="29"/>
      <c r="F82" s="29"/>
      <c r="G82" s="29"/>
    </row>
    <row r="83" spans="1:7" x14ac:dyDescent="0.2">
      <c r="A83" s="29"/>
      <c r="B83" s="29"/>
      <c r="C83" s="29"/>
      <c r="D83" s="29"/>
      <c r="E83" s="29"/>
      <c r="F83" s="29"/>
      <c r="G83" s="29"/>
    </row>
    <row r="84" spans="1:7" x14ac:dyDescent="0.2">
      <c r="A84" s="29"/>
      <c r="B84" s="29"/>
      <c r="C84" s="29"/>
      <c r="D84" s="29"/>
      <c r="E84" s="29"/>
      <c r="F84" s="29"/>
      <c r="G84" s="29"/>
    </row>
    <row r="85" spans="1:7" x14ac:dyDescent="0.2">
      <c r="A85" s="29"/>
      <c r="B85" s="29"/>
      <c r="C85" s="29"/>
      <c r="D85" s="29"/>
      <c r="E85" s="29"/>
      <c r="F85" s="29"/>
      <c r="G85" s="29"/>
    </row>
    <row r="86" spans="1:7" x14ac:dyDescent="0.2">
      <c r="A86" s="29"/>
      <c r="B86" s="29"/>
      <c r="C86" s="29"/>
      <c r="D86" s="29"/>
      <c r="E86" s="29"/>
      <c r="F86" s="29"/>
      <c r="G86" s="29"/>
    </row>
    <row r="87" spans="1:7" x14ac:dyDescent="0.2">
      <c r="A87" s="29"/>
      <c r="B87" s="29"/>
      <c r="C87" s="29"/>
      <c r="D87" s="29"/>
      <c r="E87" s="29"/>
      <c r="F87" s="29"/>
      <c r="G87" s="29"/>
    </row>
    <row r="88" spans="1:7" x14ac:dyDescent="0.2">
      <c r="A88" s="29"/>
      <c r="B88" s="29"/>
      <c r="C88" s="29"/>
      <c r="D88" s="29"/>
      <c r="E88" s="29"/>
      <c r="F88" s="29"/>
      <c r="G88" s="29"/>
    </row>
    <row r="89" spans="1:7" x14ac:dyDescent="0.2">
      <c r="A89" s="29"/>
      <c r="B89" s="29"/>
      <c r="C89" s="29"/>
      <c r="D89" s="29"/>
      <c r="E89" s="29"/>
      <c r="F89" s="29"/>
      <c r="G89" s="29"/>
    </row>
    <row r="90" spans="1:7" x14ac:dyDescent="0.2">
      <c r="A90" s="29"/>
      <c r="B90" s="29"/>
      <c r="C90" s="29"/>
      <c r="D90" s="29"/>
      <c r="E90" s="29"/>
      <c r="F90" s="29"/>
      <c r="G90" s="29"/>
    </row>
    <row r="91" spans="1:7" x14ac:dyDescent="0.2">
      <c r="A91" s="29"/>
      <c r="B91" s="29"/>
      <c r="C91" s="29"/>
      <c r="D91" s="29"/>
      <c r="E91" s="29"/>
      <c r="F91" s="29"/>
      <c r="G91" s="29"/>
    </row>
    <row r="92" spans="1:7" x14ac:dyDescent="0.2">
      <c r="A92" s="29"/>
      <c r="B92" s="29"/>
      <c r="C92" s="29"/>
      <c r="D92" s="29"/>
      <c r="E92" s="29"/>
      <c r="F92" s="29"/>
      <c r="G92" s="29"/>
    </row>
    <row r="93" spans="1:7" x14ac:dyDescent="0.2">
      <c r="A93" s="29"/>
      <c r="B93" s="29"/>
      <c r="C93" s="29"/>
      <c r="D93" s="29"/>
      <c r="E93" s="29"/>
      <c r="F93" s="29"/>
      <c r="G93" s="29"/>
    </row>
    <row r="94" spans="1:7" x14ac:dyDescent="0.2">
      <c r="A94" s="29"/>
      <c r="B94" s="29"/>
      <c r="C94" s="29"/>
      <c r="D94" s="29"/>
      <c r="E94" s="29"/>
      <c r="F94" s="29"/>
      <c r="G94" s="29"/>
    </row>
    <row r="95" spans="1:7" x14ac:dyDescent="0.2">
      <c r="A95" s="29"/>
      <c r="B95" s="29"/>
      <c r="C95" s="29"/>
      <c r="D95" s="29"/>
      <c r="E95" s="29"/>
      <c r="F95" s="29"/>
      <c r="G95" s="29"/>
    </row>
    <row r="96" spans="1:7" x14ac:dyDescent="0.2">
      <c r="A96" s="29"/>
      <c r="B96" s="29"/>
      <c r="C96" s="29"/>
      <c r="D96" s="29"/>
      <c r="E96" s="29"/>
      <c r="F96" s="29"/>
      <c r="G96" s="29"/>
    </row>
    <row r="97" spans="1:7" x14ac:dyDescent="0.2">
      <c r="A97" s="29"/>
      <c r="B97" s="29"/>
      <c r="C97" s="29"/>
      <c r="D97" s="29"/>
      <c r="E97" s="29"/>
      <c r="F97" s="29"/>
      <c r="G97" s="29"/>
    </row>
    <row r="98" spans="1:7" x14ac:dyDescent="0.2">
      <c r="A98" s="29"/>
      <c r="B98" s="29"/>
      <c r="C98" s="29"/>
      <c r="D98" s="29"/>
      <c r="E98" s="29"/>
      <c r="F98" s="29"/>
      <c r="G98" s="29"/>
    </row>
    <row r="99" spans="1:7" x14ac:dyDescent="0.2">
      <c r="A99" s="29"/>
      <c r="B99" s="29"/>
      <c r="C99" s="29"/>
      <c r="D99" s="29"/>
      <c r="E99" s="29"/>
      <c r="F99" s="29"/>
      <c r="G99" s="29"/>
    </row>
    <row r="100" spans="1:7" x14ac:dyDescent="0.2">
      <c r="A100" s="29"/>
      <c r="B100" s="29"/>
      <c r="C100" s="29"/>
      <c r="D100" s="29"/>
      <c r="E100" s="29"/>
      <c r="F100" s="29"/>
      <c r="G100" s="29"/>
    </row>
    <row r="101" spans="1:7" x14ac:dyDescent="0.2">
      <c r="A101" s="29"/>
      <c r="B101" s="29"/>
      <c r="C101" s="29"/>
      <c r="D101" s="29"/>
      <c r="E101" s="29"/>
      <c r="F101" s="29"/>
      <c r="G101" s="29"/>
    </row>
    <row r="102" spans="1:7" x14ac:dyDescent="0.2">
      <c r="A102" s="29"/>
      <c r="B102" s="29"/>
      <c r="C102" s="29"/>
      <c r="D102" s="29"/>
      <c r="E102" s="29"/>
      <c r="F102" s="29"/>
      <c r="G102" s="29"/>
    </row>
    <row r="103" spans="1:7" x14ac:dyDescent="0.2">
      <c r="A103" s="29"/>
      <c r="B103" s="29"/>
      <c r="C103" s="29"/>
      <c r="D103" s="29"/>
      <c r="E103" s="29"/>
      <c r="F103" s="29"/>
      <c r="G103" s="29"/>
    </row>
    <row r="104" spans="1:7" x14ac:dyDescent="0.2">
      <c r="A104" s="29"/>
      <c r="B104" s="29"/>
      <c r="C104" s="29"/>
      <c r="D104" s="29"/>
      <c r="E104" s="29"/>
      <c r="F104" s="29"/>
      <c r="G104" s="29"/>
    </row>
    <row r="105" spans="1:7" x14ac:dyDescent="0.2">
      <c r="A105" s="29"/>
      <c r="B105" s="29"/>
      <c r="C105" s="29"/>
      <c r="D105" s="29"/>
      <c r="E105" s="29"/>
      <c r="F105" s="29"/>
      <c r="G105" s="29"/>
    </row>
    <row r="106" spans="1:7" x14ac:dyDescent="0.2">
      <c r="A106" s="29"/>
      <c r="B106" s="29"/>
      <c r="C106" s="29"/>
      <c r="D106" s="29"/>
      <c r="E106" s="29"/>
      <c r="F106" s="29"/>
      <c r="G106" s="29"/>
    </row>
    <row r="107" spans="1:7" x14ac:dyDescent="0.2">
      <c r="A107" s="29"/>
      <c r="B107" s="29"/>
      <c r="C107" s="29"/>
      <c r="D107" s="29"/>
      <c r="E107" s="29"/>
      <c r="F107" s="29"/>
      <c r="G107" s="29"/>
    </row>
    <row r="108" spans="1:7" x14ac:dyDescent="0.2">
      <c r="A108" s="29"/>
      <c r="B108" s="29"/>
      <c r="C108" s="29"/>
      <c r="D108" s="29"/>
      <c r="E108" s="29"/>
      <c r="F108" s="29"/>
      <c r="G108" s="29"/>
    </row>
    <row r="109" spans="1:7" x14ac:dyDescent="0.2">
      <c r="A109" s="29"/>
      <c r="B109" s="29"/>
      <c r="C109" s="29"/>
      <c r="D109" s="29"/>
      <c r="E109" s="29"/>
      <c r="F109" s="29"/>
      <c r="G109" s="29"/>
    </row>
    <row r="110" spans="1:7" x14ac:dyDescent="0.2">
      <c r="A110" s="29"/>
      <c r="B110" s="29"/>
      <c r="C110" s="29"/>
      <c r="D110" s="29"/>
      <c r="E110" s="29"/>
      <c r="F110" s="29"/>
      <c r="G110" s="29"/>
    </row>
    <row r="111" spans="1:7" x14ac:dyDescent="0.2">
      <c r="A111" s="29"/>
      <c r="B111" s="29"/>
      <c r="C111" s="29"/>
      <c r="D111" s="29"/>
      <c r="E111" s="29"/>
      <c r="F111" s="29"/>
      <c r="G111" s="29"/>
    </row>
    <row r="112" spans="1:7" x14ac:dyDescent="0.2">
      <c r="A112" s="29"/>
      <c r="B112" s="29"/>
      <c r="C112" s="29"/>
      <c r="D112" s="29"/>
      <c r="E112" s="29"/>
      <c r="F112" s="29"/>
      <c r="G112" s="29"/>
    </row>
    <row r="113" spans="1:7" x14ac:dyDescent="0.2">
      <c r="A113" s="29"/>
      <c r="B113" s="29"/>
      <c r="C113" s="29"/>
      <c r="D113" s="29"/>
      <c r="E113" s="29"/>
      <c r="F113" s="29"/>
      <c r="G113" s="29"/>
    </row>
    <row r="114" spans="1:7" x14ac:dyDescent="0.2">
      <c r="A114" s="29"/>
      <c r="B114" s="29"/>
      <c r="C114" s="29"/>
      <c r="D114" s="29"/>
      <c r="E114" s="29"/>
      <c r="F114" s="29"/>
      <c r="G114" s="29"/>
    </row>
    <row r="115" spans="1:7" x14ac:dyDescent="0.2">
      <c r="A115" s="29"/>
      <c r="B115" s="29"/>
      <c r="C115" s="29"/>
      <c r="D115" s="29"/>
      <c r="E115" s="29"/>
      <c r="F115" s="29"/>
      <c r="G115" s="29"/>
    </row>
    <row r="116" spans="1:7" x14ac:dyDescent="0.2">
      <c r="A116" s="29"/>
      <c r="B116" s="29"/>
      <c r="C116" s="29"/>
      <c r="D116" s="29"/>
      <c r="E116" s="29"/>
      <c r="F116" s="29"/>
      <c r="G116" s="29"/>
    </row>
    <row r="117" spans="1:7" x14ac:dyDescent="0.2">
      <c r="A117" s="29"/>
      <c r="B117" s="29"/>
      <c r="C117" s="29"/>
      <c r="D117" s="29"/>
      <c r="E117" s="29"/>
      <c r="F117" s="29"/>
      <c r="G117" s="29"/>
    </row>
    <row r="118" spans="1:7" x14ac:dyDescent="0.2">
      <c r="A118" s="29"/>
      <c r="B118" s="29"/>
      <c r="C118" s="29"/>
      <c r="D118" s="29"/>
      <c r="E118" s="29"/>
      <c r="F118" s="29"/>
      <c r="G118" s="29"/>
    </row>
    <row r="119" spans="1:7" x14ac:dyDescent="0.2">
      <c r="A119" s="29"/>
      <c r="B119" s="29"/>
      <c r="C119" s="29"/>
      <c r="D119" s="29"/>
      <c r="E119" s="29"/>
      <c r="F119" s="29"/>
      <c r="G119" s="29"/>
    </row>
    <row r="120" spans="1:7" x14ac:dyDescent="0.2">
      <c r="A120" s="29"/>
      <c r="B120" s="29"/>
      <c r="C120" s="29"/>
      <c r="D120" s="29"/>
      <c r="E120" s="29"/>
      <c r="F120" s="29"/>
      <c r="G120" s="29"/>
    </row>
    <row r="121" spans="1:7" x14ac:dyDescent="0.2">
      <c r="A121" s="29"/>
      <c r="B121" s="29"/>
      <c r="C121" s="29"/>
      <c r="D121" s="29"/>
      <c r="E121" s="29"/>
      <c r="F121" s="29"/>
      <c r="G121" s="29"/>
    </row>
    <row r="122" spans="1:7" x14ac:dyDescent="0.2">
      <c r="A122" s="29"/>
      <c r="B122" s="29"/>
      <c r="C122" s="29"/>
      <c r="D122" s="29"/>
      <c r="E122" s="29"/>
      <c r="F122" s="29"/>
      <c r="G122" s="29"/>
    </row>
    <row r="123" spans="1:7" x14ac:dyDescent="0.2">
      <c r="A123" s="29"/>
      <c r="B123" s="29"/>
      <c r="C123" s="29"/>
      <c r="D123" s="29"/>
      <c r="E123" s="29"/>
      <c r="F123" s="29"/>
      <c r="G123" s="29"/>
    </row>
    <row r="124" spans="1:7" x14ac:dyDescent="0.2">
      <c r="A124" s="29"/>
      <c r="B124" s="29"/>
      <c r="C124" s="29"/>
      <c r="D124" s="29"/>
      <c r="E124" s="29"/>
      <c r="F124" s="29"/>
      <c r="G124" s="29"/>
    </row>
    <row r="125" spans="1:7" x14ac:dyDescent="0.2">
      <c r="A125" s="29"/>
      <c r="B125" s="29"/>
      <c r="C125" s="29"/>
      <c r="D125" s="29"/>
      <c r="E125" s="29"/>
      <c r="F125" s="29"/>
      <c r="G125" s="29"/>
    </row>
    <row r="126" spans="1:7" x14ac:dyDescent="0.2">
      <c r="A126" s="29"/>
      <c r="B126" s="29"/>
      <c r="C126" s="29"/>
      <c r="D126" s="29"/>
      <c r="E126" s="29"/>
      <c r="F126" s="29"/>
      <c r="G126" s="29"/>
    </row>
    <row r="127" spans="1:7" x14ac:dyDescent="0.2">
      <c r="A127" s="29"/>
      <c r="B127" s="29"/>
      <c r="C127" s="29"/>
      <c r="D127" s="29"/>
      <c r="E127" s="29"/>
      <c r="F127" s="29"/>
      <c r="G127" s="29"/>
    </row>
    <row r="128" spans="1:7" x14ac:dyDescent="0.2">
      <c r="A128" s="29"/>
      <c r="B128" s="29"/>
      <c r="C128" s="29"/>
      <c r="D128" s="29"/>
      <c r="E128" s="29"/>
      <c r="F128" s="29"/>
      <c r="G128" s="29"/>
    </row>
    <row r="129" spans="1:7" x14ac:dyDescent="0.2">
      <c r="A129" s="29"/>
      <c r="B129" s="29"/>
      <c r="C129" s="29"/>
      <c r="D129" s="29"/>
      <c r="E129" s="29"/>
      <c r="F129" s="29"/>
      <c r="G129" s="29"/>
    </row>
    <row r="130" spans="1:7" x14ac:dyDescent="0.2">
      <c r="A130" s="29"/>
      <c r="B130" s="29"/>
      <c r="C130" s="29"/>
      <c r="D130" s="29"/>
      <c r="E130" s="29"/>
      <c r="F130" s="29"/>
      <c r="G130" s="29"/>
    </row>
    <row r="131" spans="1:7" x14ac:dyDescent="0.2">
      <c r="A131" s="29"/>
      <c r="B131" s="29"/>
      <c r="C131" s="29"/>
      <c r="D131" s="29"/>
      <c r="E131" s="29"/>
      <c r="F131" s="29"/>
      <c r="G131" s="29"/>
    </row>
    <row r="132" spans="1:7" x14ac:dyDescent="0.2">
      <c r="A132" s="29"/>
      <c r="B132" s="29"/>
      <c r="C132" s="29"/>
      <c r="D132" s="29"/>
      <c r="E132" s="29"/>
      <c r="F132" s="29"/>
      <c r="G132" s="29"/>
    </row>
    <row r="133" spans="1:7" x14ac:dyDescent="0.2">
      <c r="A133" s="29"/>
      <c r="B133" s="29"/>
      <c r="C133" s="29"/>
      <c r="D133" s="29"/>
      <c r="E133" s="29"/>
      <c r="F133" s="29"/>
      <c r="G133" s="29"/>
    </row>
    <row r="134" spans="1:7" x14ac:dyDescent="0.2">
      <c r="A134" s="29"/>
      <c r="B134" s="29"/>
      <c r="C134" s="29"/>
      <c r="D134" s="29"/>
      <c r="E134" s="29"/>
      <c r="F134" s="29"/>
      <c r="G134" s="29"/>
    </row>
    <row r="135" spans="1:7" x14ac:dyDescent="0.2">
      <c r="A135" s="29"/>
      <c r="B135" s="29"/>
      <c r="C135" s="29"/>
      <c r="D135" s="29"/>
      <c r="E135" s="29"/>
      <c r="F135" s="29"/>
      <c r="G135" s="29"/>
    </row>
    <row r="136" spans="1:7" x14ac:dyDescent="0.2">
      <c r="A136" s="29"/>
      <c r="B136" s="29"/>
      <c r="C136" s="29"/>
      <c r="D136" s="29"/>
      <c r="E136" s="29"/>
      <c r="F136" s="29"/>
      <c r="G136" s="29"/>
    </row>
    <row r="137" spans="1:7" x14ac:dyDescent="0.2">
      <c r="A137" s="29"/>
      <c r="B137" s="29"/>
      <c r="C137" s="29"/>
      <c r="D137" s="29"/>
      <c r="E137" s="29"/>
      <c r="F137" s="29"/>
      <c r="G137" s="29"/>
    </row>
    <row r="138" spans="1:7" x14ac:dyDescent="0.2">
      <c r="A138" s="29"/>
      <c r="B138" s="29"/>
      <c r="C138" s="29"/>
      <c r="D138" s="29"/>
      <c r="E138" s="29"/>
      <c r="F138" s="29"/>
      <c r="G138" s="29"/>
    </row>
    <row r="139" spans="1:7" x14ac:dyDescent="0.2">
      <c r="A139" s="29"/>
      <c r="B139" s="29"/>
      <c r="C139" s="29"/>
      <c r="D139" s="29"/>
      <c r="E139" s="29"/>
      <c r="F139" s="29"/>
      <c r="G139" s="29"/>
    </row>
    <row r="140" spans="1:7" x14ac:dyDescent="0.2">
      <c r="A140" s="29"/>
      <c r="B140" s="29"/>
      <c r="C140" s="29"/>
      <c r="D140" s="29"/>
      <c r="E140" s="29"/>
      <c r="F140" s="29"/>
      <c r="G140" s="29"/>
    </row>
    <row r="141" spans="1:7" x14ac:dyDescent="0.2">
      <c r="A141" s="29"/>
      <c r="B141" s="29"/>
      <c r="C141" s="29"/>
      <c r="D141" s="29"/>
      <c r="E141" s="29"/>
      <c r="F141" s="29"/>
      <c r="G141" s="29"/>
    </row>
    <row r="142" spans="1:7" x14ac:dyDescent="0.2">
      <c r="A142" s="29"/>
      <c r="B142" s="29"/>
      <c r="C142" s="29"/>
      <c r="D142" s="29"/>
      <c r="E142" s="29"/>
      <c r="F142" s="29"/>
      <c r="G142" s="29"/>
    </row>
    <row r="143" spans="1:7" x14ac:dyDescent="0.2">
      <c r="A143" s="29"/>
      <c r="B143" s="29"/>
      <c r="C143" s="29"/>
      <c r="D143" s="29"/>
      <c r="E143" s="29"/>
      <c r="F143" s="29"/>
      <c r="G143" s="29"/>
    </row>
    <row r="144" spans="1:7" x14ac:dyDescent="0.2">
      <c r="A144" s="29"/>
      <c r="B144" s="29"/>
      <c r="C144" s="29"/>
      <c r="D144" s="29"/>
      <c r="E144" s="29"/>
      <c r="F144" s="29"/>
      <c r="G144" s="29"/>
    </row>
    <row r="145" spans="1:7" x14ac:dyDescent="0.2">
      <c r="A145" s="29"/>
      <c r="B145" s="29"/>
      <c r="C145" s="29"/>
      <c r="D145" s="29"/>
      <c r="E145" s="29"/>
      <c r="F145" s="29"/>
      <c r="G145" s="29"/>
    </row>
    <row r="146" spans="1:7" x14ac:dyDescent="0.2">
      <c r="A146" s="29"/>
      <c r="B146" s="29"/>
      <c r="C146" s="29"/>
      <c r="D146" s="29"/>
      <c r="E146" s="29"/>
      <c r="F146" s="29"/>
      <c r="G146" s="29"/>
    </row>
    <row r="147" spans="1:7" x14ac:dyDescent="0.2">
      <c r="A147" s="29"/>
      <c r="B147" s="29"/>
      <c r="C147" s="29"/>
      <c r="D147" s="29"/>
      <c r="E147" s="29"/>
      <c r="F147" s="29"/>
      <c r="G147" s="29"/>
    </row>
    <row r="148" spans="1:7" x14ac:dyDescent="0.2">
      <c r="A148" s="29"/>
      <c r="B148" s="29"/>
      <c r="C148" s="29"/>
      <c r="D148" s="29"/>
      <c r="E148" s="29"/>
      <c r="F148" s="29"/>
      <c r="G148" s="29"/>
    </row>
    <row r="149" spans="1:7" x14ac:dyDescent="0.2">
      <c r="A149" s="29"/>
      <c r="B149" s="29"/>
      <c r="C149" s="29"/>
      <c r="D149" s="29"/>
      <c r="E149" s="29"/>
      <c r="F149" s="29"/>
      <c r="G149" s="29"/>
    </row>
    <row r="150" spans="1:7" x14ac:dyDescent="0.2">
      <c r="A150" s="29"/>
      <c r="B150" s="29"/>
      <c r="C150" s="29"/>
      <c r="D150" s="29"/>
      <c r="E150" s="29"/>
      <c r="F150" s="29"/>
      <c r="G150" s="29"/>
    </row>
    <row r="151" spans="1:7" x14ac:dyDescent="0.2">
      <c r="A151" s="29"/>
      <c r="B151" s="29"/>
      <c r="C151" s="29"/>
      <c r="D151" s="29"/>
      <c r="E151" s="29"/>
      <c r="F151" s="29"/>
      <c r="G151" s="29"/>
    </row>
    <row r="152" spans="1:7" x14ac:dyDescent="0.2">
      <c r="A152" s="29"/>
      <c r="B152" s="29"/>
      <c r="C152" s="29"/>
      <c r="D152" s="29"/>
      <c r="E152" s="29"/>
      <c r="F152" s="29"/>
      <c r="G152" s="29"/>
    </row>
    <row r="153" spans="1:7" x14ac:dyDescent="0.2">
      <c r="A153" s="29"/>
      <c r="B153" s="29"/>
      <c r="C153" s="29"/>
      <c r="D153" s="29"/>
      <c r="E153" s="29"/>
      <c r="F153" s="29"/>
      <c r="G153" s="29"/>
    </row>
    <row r="154" spans="1:7" x14ac:dyDescent="0.2">
      <c r="A154" s="29"/>
      <c r="B154" s="29"/>
      <c r="C154" s="29"/>
      <c r="D154" s="29"/>
      <c r="E154" s="29"/>
      <c r="F154" s="29"/>
      <c r="G154" s="29"/>
    </row>
    <row r="155" spans="1:7" x14ac:dyDescent="0.2">
      <c r="A155" s="29"/>
      <c r="B155" s="29"/>
      <c r="C155" s="29"/>
      <c r="D155" s="29"/>
      <c r="E155" s="29"/>
      <c r="F155" s="29"/>
      <c r="G155" s="29"/>
    </row>
    <row r="156" spans="1:7" x14ac:dyDescent="0.2">
      <c r="A156" s="29"/>
      <c r="B156" s="29"/>
      <c r="C156" s="29"/>
      <c r="D156" s="29"/>
      <c r="E156" s="29"/>
      <c r="F156" s="29"/>
      <c r="G156" s="29"/>
    </row>
    <row r="157" spans="1:7" x14ac:dyDescent="0.2">
      <c r="A157" s="29"/>
      <c r="B157" s="29"/>
      <c r="C157" s="29"/>
      <c r="D157" s="29"/>
      <c r="E157" s="29"/>
      <c r="F157" s="29"/>
      <c r="G157" s="29"/>
    </row>
    <row r="158" spans="1:7" x14ac:dyDescent="0.2">
      <c r="A158" s="29"/>
      <c r="B158" s="29"/>
      <c r="C158" s="29"/>
      <c r="D158" s="29"/>
      <c r="E158" s="29"/>
      <c r="F158" s="29"/>
      <c r="G158" s="29"/>
    </row>
    <row r="159" spans="1:7" x14ac:dyDescent="0.2">
      <c r="A159" s="29"/>
      <c r="B159" s="29"/>
      <c r="C159" s="29"/>
      <c r="D159" s="29"/>
      <c r="E159" s="29"/>
      <c r="F159" s="29"/>
      <c r="G159" s="29"/>
    </row>
    <row r="160" spans="1:7" x14ac:dyDescent="0.2">
      <c r="A160" s="29"/>
      <c r="B160" s="29"/>
      <c r="C160" s="29"/>
      <c r="D160" s="29"/>
      <c r="E160" s="29"/>
      <c r="F160" s="29"/>
      <c r="G160" s="29"/>
    </row>
    <row r="161" spans="1:7" x14ac:dyDescent="0.2">
      <c r="A161" s="29"/>
      <c r="B161" s="29"/>
      <c r="C161" s="29"/>
      <c r="D161" s="29"/>
      <c r="E161" s="29"/>
      <c r="F161" s="29"/>
      <c r="G161" s="29"/>
    </row>
    <row r="162" spans="1:7" x14ac:dyDescent="0.2">
      <c r="A162" s="29"/>
      <c r="B162" s="29"/>
      <c r="C162" s="29"/>
      <c r="D162" s="29"/>
      <c r="E162" s="29"/>
      <c r="F162" s="29"/>
      <c r="G162" s="29"/>
    </row>
    <row r="163" spans="1:7" x14ac:dyDescent="0.2">
      <c r="A163" s="29"/>
      <c r="B163" s="29"/>
      <c r="C163" s="29"/>
      <c r="D163" s="29"/>
      <c r="E163" s="29"/>
      <c r="F163" s="29"/>
      <c r="G163" s="29"/>
    </row>
    <row r="164" spans="1:7" x14ac:dyDescent="0.2">
      <c r="A164" s="29"/>
      <c r="B164" s="29"/>
      <c r="C164" s="29"/>
      <c r="D164" s="29"/>
      <c r="E164" s="29"/>
      <c r="F164" s="29"/>
      <c r="G164" s="29"/>
    </row>
    <row r="165" spans="1:7" x14ac:dyDescent="0.2">
      <c r="A165" s="29"/>
      <c r="B165" s="29"/>
      <c r="C165" s="29"/>
      <c r="D165" s="29"/>
      <c r="E165" s="29"/>
      <c r="F165" s="29"/>
      <c r="G165" s="29"/>
    </row>
    <row r="166" spans="1:7" x14ac:dyDescent="0.2">
      <c r="A166" s="29"/>
      <c r="B166" s="29"/>
      <c r="C166" s="29"/>
      <c r="D166" s="29"/>
      <c r="E166" s="29"/>
      <c r="F166" s="29"/>
      <c r="G166" s="29"/>
    </row>
    <row r="167" spans="1:7" x14ac:dyDescent="0.2">
      <c r="A167" s="29"/>
      <c r="B167" s="29"/>
      <c r="C167" s="29"/>
      <c r="D167" s="29"/>
      <c r="E167" s="29"/>
      <c r="F167" s="29"/>
      <c r="G167" s="29"/>
    </row>
    <row r="168" spans="1:7" x14ac:dyDescent="0.2">
      <c r="A168" s="29"/>
      <c r="B168" s="29"/>
      <c r="C168" s="29"/>
      <c r="D168" s="29"/>
      <c r="E168" s="29"/>
      <c r="F168" s="29"/>
      <c r="G168" s="29"/>
    </row>
    <row r="169" spans="1:7" x14ac:dyDescent="0.2">
      <c r="A169" s="29"/>
      <c r="B169" s="29"/>
      <c r="C169" s="29"/>
      <c r="D169" s="29"/>
      <c r="E169" s="29"/>
      <c r="F169" s="29"/>
      <c r="G169" s="29"/>
    </row>
    <row r="170" spans="1:7" x14ac:dyDescent="0.2">
      <c r="A170" s="29"/>
      <c r="B170" s="29"/>
      <c r="C170" s="29"/>
      <c r="D170" s="29"/>
      <c r="E170" s="29"/>
      <c r="F170" s="29"/>
      <c r="G170" s="29"/>
    </row>
    <row r="171" spans="1:7" x14ac:dyDescent="0.2">
      <c r="A171" s="29"/>
      <c r="B171" s="29"/>
      <c r="C171" s="29"/>
      <c r="D171" s="29"/>
      <c r="E171" s="29"/>
      <c r="F171" s="29"/>
      <c r="G171" s="29"/>
    </row>
    <row r="172" spans="1:7" x14ac:dyDescent="0.2">
      <c r="A172" s="29"/>
      <c r="B172" s="29"/>
      <c r="C172" s="29"/>
      <c r="D172" s="29"/>
      <c r="E172" s="29"/>
      <c r="F172" s="29"/>
      <c r="G172" s="29"/>
    </row>
    <row r="173" spans="1:7" x14ac:dyDescent="0.2">
      <c r="A173" s="29"/>
      <c r="B173" s="29"/>
      <c r="C173" s="29"/>
      <c r="D173" s="29"/>
      <c r="E173" s="29"/>
      <c r="F173" s="29"/>
      <c r="G173" s="29"/>
    </row>
    <row r="174" spans="1:7" x14ac:dyDescent="0.2">
      <c r="A174" s="29"/>
      <c r="B174" s="29"/>
      <c r="C174" s="29"/>
      <c r="D174" s="29"/>
      <c r="E174" s="29"/>
      <c r="F174" s="29"/>
      <c r="G174" s="29"/>
    </row>
    <row r="175" spans="1:7" x14ac:dyDescent="0.2">
      <c r="A175" s="29"/>
      <c r="B175" s="29"/>
      <c r="C175" s="29"/>
      <c r="D175" s="29"/>
      <c r="E175" s="29"/>
      <c r="F175" s="29"/>
      <c r="G175" s="29"/>
    </row>
  </sheetData>
  <mergeCells count="18">
    <mergeCell ref="A41:B41"/>
    <mergeCell ref="A9:G9"/>
    <mergeCell ref="A12:G12"/>
    <mergeCell ref="A15:C15"/>
    <mergeCell ref="A11:G11"/>
    <mergeCell ref="A30:G30"/>
    <mergeCell ref="A21:B21"/>
    <mergeCell ref="A1:G1"/>
    <mergeCell ref="A4:G4"/>
    <mergeCell ref="A5:G5"/>
    <mergeCell ref="A8:G8"/>
    <mergeCell ref="A29:G29"/>
    <mergeCell ref="B23:C23"/>
    <mergeCell ref="B24:C24"/>
    <mergeCell ref="B25:C25"/>
    <mergeCell ref="A17:G17"/>
    <mergeCell ref="A18:G18"/>
    <mergeCell ref="A19:G19"/>
  </mergeCells>
  <hyperlinks>
    <hyperlink ref="B26" r:id="rId1" display="www.statistik-nord.de"/>
    <hyperlink ref="B27"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A I 3 - j 17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activeCell="A117" sqref="A117:B117"/>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86" t="s">
        <v>162</v>
      </c>
      <c r="B1" s="86"/>
      <c r="C1" s="87"/>
      <c r="D1" s="87"/>
      <c r="E1" s="87"/>
    </row>
    <row r="2" spans="1:8" s="10" customFormat="1" ht="14.1" customHeight="1" x14ac:dyDescent="0.2">
      <c r="A2" s="90" t="s">
        <v>164</v>
      </c>
      <c r="B2" s="90"/>
      <c r="C2" s="90"/>
      <c r="D2" s="90"/>
      <c r="E2" s="90"/>
    </row>
    <row r="3" spans="1:8" s="10" customFormat="1" ht="14.1" customHeight="1" x14ac:dyDescent="0.2">
      <c r="A3" s="86" t="s">
        <v>141</v>
      </c>
      <c r="B3" s="86"/>
      <c r="C3" s="86"/>
      <c r="D3" s="86"/>
      <c r="E3" s="86"/>
    </row>
    <row r="4" spans="1:8" s="10" customFormat="1" ht="14.1" customHeight="1" x14ac:dyDescent="0.2">
      <c r="A4" s="28"/>
      <c r="B4" s="28"/>
      <c r="C4" s="28"/>
      <c r="D4" s="28"/>
      <c r="E4" s="28"/>
    </row>
    <row r="5" spans="1:8" ht="28.35" customHeight="1" x14ac:dyDescent="0.2">
      <c r="A5" s="91" t="s">
        <v>161</v>
      </c>
      <c r="B5" s="93" t="s">
        <v>163</v>
      </c>
      <c r="C5" s="88" t="s">
        <v>30</v>
      </c>
      <c r="D5" s="88" t="s">
        <v>22</v>
      </c>
      <c r="E5" s="89" t="s">
        <v>23</v>
      </c>
    </row>
    <row r="6" spans="1:8" ht="28.35" customHeight="1" x14ac:dyDescent="0.2">
      <c r="A6" s="92"/>
      <c r="B6" s="94"/>
      <c r="C6" s="19" t="s">
        <v>158</v>
      </c>
      <c r="D6" s="19" t="s">
        <v>159</v>
      </c>
      <c r="E6" s="20" t="s">
        <v>160</v>
      </c>
    </row>
    <row r="7" spans="1:8" ht="14.1" customHeight="1" x14ac:dyDescent="0.2">
      <c r="A7" s="45"/>
      <c r="B7" s="51"/>
      <c r="C7" s="21"/>
      <c r="D7" s="21"/>
      <c r="E7" s="21"/>
    </row>
    <row r="8" spans="1:8" ht="14.1" customHeight="1" x14ac:dyDescent="0.2">
      <c r="A8" s="46" t="s">
        <v>31</v>
      </c>
      <c r="B8" s="98">
        <v>2017</v>
      </c>
      <c r="C8" s="99">
        <v>25212</v>
      </c>
      <c r="D8" s="99">
        <v>12924</v>
      </c>
      <c r="E8" s="99">
        <v>12288</v>
      </c>
    </row>
    <row r="9" spans="1:8" ht="14.1" customHeight="1" x14ac:dyDescent="0.2">
      <c r="A9" s="46" t="s">
        <v>32</v>
      </c>
      <c r="B9" s="98">
        <f>$B$8-1</f>
        <v>2016</v>
      </c>
      <c r="C9" s="99">
        <v>25829</v>
      </c>
      <c r="D9" s="99">
        <v>13170</v>
      </c>
      <c r="E9" s="99">
        <v>12659</v>
      </c>
    </row>
    <row r="10" spans="1:8" ht="14.1" customHeight="1" x14ac:dyDescent="0.2">
      <c r="A10" s="46" t="s">
        <v>33</v>
      </c>
      <c r="B10" s="98">
        <f>$B$8-2</f>
        <v>2015</v>
      </c>
      <c r="C10" s="99">
        <v>25132</v>
      </c>
      <c r="D10" s="99">
        <v>12907</v>
      </c>
      <c r="E10" s="99">
        <v>12225</v>
      </c>
    </row>
    <row r="11" spans="1:8" ht="14.1" customHeight="1" x14ac:dyDescent="0.2">
      <c r="A11" s="46" t="s">
        <v>34</v>
      </c>
      <c r="B11" s="98">
        <f>$B$8-3</f>
        <v>2014</v>
      </c>
      <c r="C11" s="99">
        <v>25160</v>
      </c>
      <c r="D11" s="99">
        <v>12823</v>
      </c>
      <c r="E11" s="99">
        <v>12337</v>
      </c>
      <c r="H11" s="24"/>
    </row>
    <row r="12" spans="1:8" ht="14.1" customHeight="1" x14ac:dyDescent="0.2">
      <c r="A12" s="46" t="s">
        <v>35</v>
      </c>
      <c r="B12" s="98">
        <f>$B$8-4</f>
        <v>2013</v>
      </c>
      <c r="C12" s="99">
        <v>24497</v>
      </c>
      <c r="D12" s="99">
        <v>12566</v>
      </c>
      <c r="E12" s="99">
        <v>11931</v>
      </c>
    </row>
    <row r="13" spans="1:8" ht="14.1" customHeight="1" x14ac:dyDescent="0.2">
      <c r="A13" s="54" t="s">
        <v>36</v>
      </c>
      <c r="B13" s="98"/>
      <c r="C13" s="99">
        <f>SUM(C8:C12)</f>
        <v>125830</v>
      </c>
      <c r="D13" s="99">
        <f>SUM(D8:D12)</f>
        <v>64390</v>
      </c>
      <c r="E13" s="99">
        <f>SUM(E8:E12)</f>
        <v>61440</v>
      </c>
    </row>
    <row r="14" spans="1:8" ht="14.1" customHeight="1" x14ac:dyDescent="0.2">
      <c r="A14" s="47" t="s">
        <v>37</v>
      </c>
      <c r="B14" s="98">
        <f>$B$8-5</f>
        <v>2012</v>
      </c>
      <c r="C14" s="99">
        <v>24966</v>
      </c>
      <c r="D14" s="99">
        <v>12868</v>
      </c>
      <c r="E14" s="99">
        <v>12098</v>
      </c>
    </row>
    <row r="15" spans="1:8" ht="14.1" customHeight="1" x14ac:dyDescent="0.2">
      <c r="A15" s="47" t="s">
        <v>38</v>
      </c>
      <c r="B15" s="98">
        <f>$B$8-6</f>
        <v>2011</v>
      </c>
      <c r="C15" s="99">
        <v>24310</v>
      </c>
      <c r="D15" s="99">
        <v>12408</v>
      </c>
      <c r="E15" s="99">
        <v>11902</v>
      </c>
    </row>
    <row r="16" spans="1:8" ht="14.1" customHeight="1" x14ac:dyDescent="0.2">
      <c r="A16" s="47" t="s">
        <v>39</v>
      </c>
      <c r="B16" s="98">
        <f>$B$8-7</f>
        <v>2010</v>
      </c>
      <c r="C16" s="99">
        <v>25503</v>
      </c>
      <c r="D16" s="99">
        <v>13116</v>
      </c>
      <c r="E16" s="99">
        <v>12387</v>
      </c>
    </row>
    <row r="17" spans="1:5" ht="14.1" customHeight="1" x14ac:dyDescent="0.2">
      <c r="A17" s="47" t="s">
        <v>40</v>
      </c>
      <c r="B17" s="98">
        <f>$B$8-8</f>
        <v>2009</v>
      </c>
      <c r="C17" s="99">
        <v>25048</v>
      </c>
      <c r="D17" s="99">
        <v>12997</v>
      </c>
      <c r="E17" s="99">
        <v>12051</v>
      </c>
    </row>
    <row r="18" spans="1:5" ht="14.1" customHeight="1" x14ac:dyDescent="0.2">
      <c r="A18" s="47" t="s">
        <v>41</v>
      </c>
      <c r="B18" s="98">
        <f>$B$8-9</f>
        <v>2008</v>
      </c>
      <c r="C18" s="99">
        <v>25888</v>
      </c>
      <c r="D18" s="99">
        <v>13156</v>
      </c>
      <c r="E18" s="99">
        <v>12732</v>
      </c>
    </row>
    <row r="19" spans="1:5" ht="14.1" customHeight="1" x14ac:dyDescent="0.2">
      <c r="A19" s="55" t="s">
        <v>36</v>
      </c>
      <c r="B19" s="100"/>
      <c r="C19" s="99">
        <f>SUM(C14:C18)</f>
        <v>125715</v>
      </c>
      <c r="D19" s="99">
        <f>SUM(D14:D18)</f>
        <v>64545</v>
      </c>
      <c r="E19" s="99">
        <f>SUM(E14:E18)</f>
        <v>61170</v>
      </c>
    </row>
    <row r="20" spans="1:5" ht="14.1" customHeight="1" x14ac:dyDescent="0.2">
      <c r="A20" s="47" t="s">
        <v>42</v>
      </c>
      <c r="B20" s="98">
        <f>$B$8-10</f>
        <v>2007</v>
      </c>
      <c r="C20" s="99">
        <v>26182</v>
      </c>
      <c r="D20" s="99">
        <v>13504</v>
      </c>
      <c r="E20" s="99">
        <v>12678</v>
      </c>
    </row>
    <row r="21" spans="1:5" ht="14.1" customHeight="1" x14ac:dyDescent="0.2">
      <c r="A21" s="47" t="s">
        <v>43</v>
      </c>
      <c r="B21" s="98">
        <f>$B$8-11</f>
        <v>2006</v>
      </c>
      <c r="C21" s="99">
        <v>25779</v>
      </c>
      <c r="D21" s="99">
        <v>13287</v>
      </c>
      <c r="E21" s="99">
        <v>12492</v>
      </c>
    </row>
    <row r="22" spans="1:5" ht="14.1" customHeight="1" x14ac:dyDescent="0.2">
      <c r="A22" s="47" t="s">
        <v>44</v>
      </c>
      <c r="B22" s="98">
        <f>$B$8-12</f>
        <v>2005</v>
      </c>
      <c r="C22" s="99">
        <v>25877</v>
      </c>
      <c r="D22" s="99">
        <v>13303</v>
      </c>
      <c r="E22" s="99">
        <v>12574</v>
      </c>
    </row>
    <row r="23" spans="1:5" ht="14.1" customHeight="1" x14ac:dyDescent="0.2">
      <c r="A23" s="47" t="s">
        <v>45</v>
      </c>
      <c r="B23" s="98">
        <f>$B$8-13</f>
        <v>2004</v>
      </c>
      <c r="C23" s="99">
        <v>27073</v>
      </c>
      <c r="D23" s="99">
        <v>13956</v>
      </c>
      <c r="E23" s="99">
        <v>13117</v>
      </c>
    </row>
    <row r="24" spans="1:5" ht="14.1" customHeight="1" x14ac:dyDescent="0.2">
      <c r="A24" s="47" t="s">
        <v>46</v>
      </c>
      <c r="B24" s="98">
        <f>$B$8-14</f>
        <v>2003</v>
      </c>
      <c r="C24" s="99">
        <v>27331</v>
      </c>
      <c r="D24" s="99">
        <v>14023</v>
      </c>
      <c r="E24" s="99">
        <v>13308</v>
      </c>
    </row>
    <row r="25" spans="1:5" ht="14.1" customHeight="1" x14ac:dyDescent="0.2">
      <c r="A25" s="55" t="s">
        <v>36</v>
      </c>
      <c r="B25" s="100"/>
      <c r="C25" s="99">
        <f>SUM(C20:C24)</f>
        <v>132242</v>
      </c>
      <c r="D25" s="99">
        <f>SUM(D20:D24)</f>
        <v>68073</v>
      </c>
      <c r="E25" s="99">
        <f>SUM(E20:E24)</f>
        <v>64169</v>
      </c>
    </row>
    <row r="26" spans="1:5" ht="14.1" customHeight="1" x14ac:dyDescent="0.2">
      <c r="A26" s="47" t="s">
        <v>47</v>
      </c>
      <c r="B26" s="98">
        <f>$B$8-15</f>
        <v>2002</v>
      </c>
      <c r="C26" s="99">
        <v>28010</v>
      </c>
      <c r="D26" s="99">
        <v>14399</v>
      </c>
      <c r="E26" s="99">
        <v>13611</v>
      </c>
    </row>
    <row r="27" spans="1:5" ht="14.1" customHeight="1" x14ac:dyDescent="0.2">
      <c r="A27" s="47" t="s">
        <v>48</v>
      </c>
      <c r="B27" s="98">
        <f>$B$8-16</f>
        <v>2001</v>
      </c>
      <c r="C27" s="99">
        <v>28978</v>
      </c>
      <c r="D27" s="99">
        <v>14891</v>
      </c>
      <c r="E27" s="99">
        <v>14087</v>
      </c>
    </row>
    <row r="28" spans="1:5" ht="14.1" customHeight="1" x14ac:dyDescent="0.2">
      <c r="A28" s="47" t="s">
        <v>49</v>
      </c>
      <c r="B28" s="98">
        <f>$B$8-17</f>
        <v>2000</v>
      </c>
      <c r="C28" s="99">
        <v>30921</v>
      </c>
      <c r="D28" s="99">
        <v>15947</v>
      </c>
      <c r="E28" s="99">
        <v>14974</v>
      </c>
    </row>
    <row r="29" spans="1:5" ht="14.1" customHeight="1" x14ac:dyDescent="0.2">
      <c r="A29" s="47" t="s">
        <v>50</v>
      </c>
      <c r="B29" s="98">
        <f>$B$8-18</f>
        <v>1999</v>
      </c>
      <c r="C29" s="99">
        <v>31950</v>
      </c>
      <c r="D29" s="99">
        <v>16877</v>
      </c>
      <c r="E29" s="99">
        <v>15073</v>
      </c>
    </row>
    <row r="30" spans="1:5" ht="14.1" customHeight="1" x14ac:dyDescent="0.2">
      <c r="A30" s="46" t="s">
        <v>51</v>
      </c>
      <c r="B30" s="98">
        <f>$B$8-19</f>
        <v>1998</v>
      </c>
      <c r="C30" s="99">
        <v>31597</v>
      </c>
      <c r="D30" s="99">
        <v>16366</v>
      </c>
      <c r="E30" s="99">
        <v>15231</v>
      </c>
    </row>
    <row r="31" spans="1:5" ht="14.1" customHeight="1" x14ac:dyDescent="0.2">
      <c r="A31" s="55" t="s">
        <v>36</v>
      </c>
      <c r="B31" s="100"/>
      <c r="C31" s="99">
        <f>SUM(C26:C30)</f>
        <v>151456</v>
      </c>
      <c r="D31" s="99">
        <f>SUM(D26:D30)</f>
        <v>78480</v>
      </c>
      <c r="E31" s="99">
        <f>SUM(E26:E30)</f>
        <v>72976</v>
      </c>
    </row>
    <row r="32" spans="1:5" ht="14.1" customHeight="1" x14ac:dyDescent="0.2">
      <c r="A32" s="47" t="s">
        <v>52</v>
      </c>
      <c r="B32" s="98">
        <f>$B$8-20</f>
        <v>1997</v>
      </c>
      <c r="C32" s="99">
        <v>32577</v>
      </c>
      <c r="D32" s="99">
        <v>17250</v>
      </c>
      <c r="E32" s="99">
        <v>15327</v>
      </c>
    </row>
    <row r="33" spans="1:5" ht="14.1" customHeight="1" x14ac:dyDescent="0.2">
      <c r="A33" s="47" t="s">
        <v>53</v>
      </c>
      <c r="B33" s="98">
        <f>$B$8-21</f>
        <v>1996</v>
      </c>
      <c r="C33" s="99">
        <v>31873</v>
      </c>
      <c r="D33" s="99">
        <v>16699</v>
      </c>
      <c r="E33" s="99">
        <v>15174</v>
      </c>
    </row>
    <row r="34" spans="1:5" ht="14.1" customHeight="1" x14ac:dyDescent="0.2">
      <c r="A34" s="47" t="s">
        <v>54</v>
      </c>
      <c r="B34" s="98">
        <f>$B$8-22</f>
        <v>1995</v>
      </c>
      <c r="C34" s="99">
        <v>30721</v>
      </c>
      <c r="D34" s="99">
        <v>16158</v>
      </c>
      <c r="E34" s="99">
        <v>14563</v>
      </c>
    </row>
    <row r="35" spans="1:5" ht="14.1" customHeight="1" x14ac:dyDescent="0.2">
      <c r="A35" s="47" t="s">
        <v>55</v>
      </c>
      <c r="B35" s="98">
        <f>$B$8-23</f>
        <v>1994</v>
      </c>
      <c r="C35" s="99">
        <v>31213</v>
      </c>
      <c r="D35" s="99">
        <v>16472</v>
      </c>
      <c r="E35" s="99">
        <v>14741</v>
      </c>
    </row>
    <row r="36" spans="1:5" ht="14.1" customHeight="1" x14ac:dyDescent="0.2">
      <c r="A36" s="47" t="s">
        <v>56</v>
      </c>
      <c r="B36" s="98">
        <f>$B$8-24</f>
        <v>1993</v>
      </c>
      <c r="C36" s="99">
        <v>31740</v>
      </c>
      <c r="D36" s="99">
        <v>16636</v>
      </c>
      <c r="E36" s="99">
        <v>15104</v>
      </c>
    </row>
    <row r="37" spans="1:5" ht="14.1" customHeight="1" x14ac:dyDescent="0.2">
      <c r="A37" s="55" t="s">
        <v>36</v>
      </c>
      <c r="B37" s="100"/>
      <c r="C37" s="99">
        <f>SUM(C32:C36)</f>
        <v>158124</v>
      </c>
      <c r="D37" s="99">
        <f>SUM(D32:D36)</f>
        <v>83215</v>
      </c>
      <c r="E37" s="99">
        <f>SUM(E32:E36)</f>
        <v>74909</v>
      </c>
    </row>
    <row r="38" spans="1:5" ht="14.1" customHeight="1" x14ac:dyDescent="0.2">
      <c r="A38" s="47" t="s">
        <v>57</v>
      </c>
      <c r="B38" s="98">
        <f>$B$8-25</f>
        <v>1992</v>
      </c>
      <c r="C38" s="99">
        <v>31753</v>
      </c>
      <c r="D38" s="99">
        <v>16610</v>
      </c>
      <c r="E38" s="99">
        <v>15143</v>
      </c>
    </row>
    <row r="39" spans="1:5" ht="14.1" customHeight="1" x14ac:dyDescent="0.2">
      <c r="A39" s="47" t="s">
        <v>58</v>
      </c>
      <c r="B39" s="98">
        <f>$B$8-26</f>
        <v>1991</v>
      </c>
      <c r="C39" s="99">
        <v>32400</v>
      </c>
      <c r="D39" s="99">
        <v>16923</v>
      </c>
      <c r="E39" s="99">
        <v>15477</v>
      </c>
    </row>
    <row r="40" spans="1:5" ht="14.1" customHeight="1" x14ac:dyDescent="0.2">
      <c r="A40" s="47" t="s">
        <v>59</v>
      </c>
      <c r="B40" s="98">
        <f>$B$8-27</f>
        <v>1990</v>
      </c>
      <c r="C40" s="99">
        <v>34036</v>
      </c>
      <c r="D40" s="99">
        <v>17745</v>
      </c>
      <c r="E40" s="99">
        <v>16291</v>
      </c>
    </row>
    <row r="41" spans="1:5" ht="14.1" customHeight="1" x14ac:dyDescent="0.2">
      <c r="A41" s="47" t="s">
        <v>60</v>
      </c>
      <c r="B41" s="98">
        <f>$B$8-28</f>
        <v>1989</v>
      </c>
      <c r="C41" s="99">
        <v>33047</v>
      </c>
      <c r="D41" s="99">
        <v>17151</v>
      </c>
      <c r="E41" s="99">
        <v>15896</v>
      </c>
    </row>
    <row r="42" spans="1:5" ht="14.1" customHeight="1" x14ac:dyDescent="0.2">
      <c r="A42" s="47" t="s">
        <v>61</v>
      </c>
      <c r="B42" s="98">
        <f>$B$8-29</f>
        <v>1988</v>
      </c>
      <c r="C42" s="99">
        <v>33792</v>
      </c>
      <c r="D42" s="99">
        <v>17697</v>
      </c>
      <c r="E42" s="99">
        <v>16095</v>
      </c>
    </row>
    <row r="43" spans="1:5" ht="14.1" customHeight="1" x14ac:dyDescent="0.2">
      <c r="A43" s="55" t="s">
        <v>36</v>
      </c>
      <c r="B43" s="100"/>
      <c r="C43" s="99">
        <f>SUM(C38:C42)</f>
        <v>165028</v>
      </c>
      <c r="D43" s="99">
        <f>SUM(D38:D42)</f>
        <v>86126</v>
      </c>
      <c r="E43" s="99">
        <f>SUM(E38:E42)</f>
        <v>78902</v>
      </c>
    </row>
    <row r="44" spans="1:5" ht="14.1" customHeight="1" x14ac:dyDescent="0.2">
      <c r="A44" s="47" t="s">
        <v>62</v>
      </c>
      <c r="B44" s="98">
        <f>$B$8-30</f>
        <v>1987</v>
      </c>
      <c r="C44" s="99">
        <v>33037</v>
      </c>
      <c r="D44" s="99">
        <v>17155</v>
      </c>
      <c r="E44" s="99">
        <v>15882</v>
      </c>
    </row>
    <row r="45" spans="1:5" ht="14.1" customHeight="1" x14ac:dyDescent="0.2">
      <c r="A45" s="47" t="s">
        <v>63</v>
      </c>
      <c r="B45" s="98">
        <f>$B$8-31</f>
        <v>1986</v>
      </c>
      <c r="C45" s="99">
        <v>32207</v>
      </c>
      <c r="D45" s="99">
        <v>16422</v>
      </c>
      <c r="E45" s="99">
        <v>15785</v>
      </c>
    </row>
    <row r="46" spans="1:5" ht="14.1" customHeight="1" x14ac:dyDescent="0.2">
      <c r="A46" s="47" t="s">
        <v>64</v>
      </c>
      <c r="B46" s="98">
        <f>$B$8-32</f>
        <v>1985</v>
      </c>
      <c r="C46" s="99">
        <v>31302</v>
      </c>
      <c r="D46" s="99">
        <v>15792</v>
      </c>
      <c r="E46" s="99">
        <v>15510</v>
      </c>
    </row>
    <row r="47" spans="1:5" ht="14.1" customHeight="1" x14ac:dyDescent="0.2">
      <c r="A47" s="47" t="s">
        <v>65</v>
      </c>
      <c r="B47" s="98">
        <f>$B$8-33</f>
        <v>1984</v>
      </c>
      <c r="C47" s="99">
        <v>31290</v>
      </c>
      <c r="D47" s="99">
        <v>15704</v>
      </c>
      <c r="E47" s="99">
        <v>15586</v>
      </c>
    </row>
    <row r="48" spans="1:5" ht="14.1" customHeight="1" x14ac:dyDescent="0.2">
      <c r="A48" s="47" t="s">
        <v>66</v>
      </c>
      <c r="B48" s="98">
        <f>$B$8-34</f>
        <v>1983</v>
      </c>
      <c r="C48" s="99">
        <v>31916</v>
      </c>
      <c r="D48" s="99">
        <v>15910</v>
      </c>
      <c r="E48" s="99">
        <v>16006</v>
      </c>
    </row>
    <row r="49" spans="1:5" ht="14.1" customHeight="1" x14ac:dyDescent="0.2">
      <c r="A49" s="55" t="s">
        <v>36</v>
      </c>
      <c r="B49" s="100"/>
      <c r="C49" s="99">
        <f>SUM(C44:C48)</f>
        <v>159752</v>
      </c>
      <c r="D49" s="99">
        <f>SUM(D44:D48)</f>
        <v>80983</v>
      </c>
      <c r="E49" s="99">
        <f>SUM(E44:E48)</f>
        <v>78769</v>
      </c>
    </row>
    <row r="50" spans="1:5" ht="14.1" customHeight="1" x14ac:dyDescent="0.2">
      <c r="A50" s="47" t="s">
        <v>67</v>
      </c>
      <c r="B50" s="98">
        <f>$B$8-35</f>
        <v>1982</v>
      </c>
      <c r="C50" s="99">
        <v>33089</v>
      </c>
      <c r="D50" s="99">
        <v>16317</v>
      </c>
      <c r="E50" s="99">
        <v>16772</v>
      </c>
    </row>
    <row r="51" spans="1:5" ht="14.1" customHeight="1" x14ac:dyDescent="0.2">
      <c r="A51" s="47" t="s">
        <v>68</v>
      </c>
      <c r="B51" s="98">
        <f>$B$8-36</f>
        <v>1981</v>
      </c>
      <c r="C51" s="99">
        <v>33250</v>
      </c>
      <c r="D51" s="99">
        <v>16341</v>
      </c>
      <c r="E51" s="99">
        <v>16909</v>
      </c>
    </row>
    <row r="52" spans="1:5" ht="14.1" customHeight="1" x14ac:dyDescent="0.2">
      <c r="A52" s="47" t="s">
        <v>69</v>
      </c>
      <c r="B52" s="98">
        <f>$B$8-37</f>
        <v>1980</v>
      </c>
      <c r="C52" s="99">
        <v>34131</v>
      </c>
      <c r="D52" s="99">
        <v>16693</v>
      </c>
      <c r="E52" s="99">
        <v>17438</v>
      </c>
    </row>
    <row r="53" spans="1:5" ht="14.1" customHeight="1" x14ac:dyDescent="0.2">
      <c r="A53" s="47" t="s">
        <v>70</v>
      </c>
      <c r="B53" s="98">
        <f>$B$8-38</f>
        <v>1979</v>
      </c>
      <c r="C53" s="99">
        <v>32536</v>
      </c>
      <c r="D53" s="99">
        <v>15951</v>
      </c>
      <c r="E53" s="99">
        <v>16585</v>
      </c>
    </row>
    <row r="54" spans="1:5" ht="14.1" customHeight="1" x14ac:dyDescent="0.2">
      <c r="A54" s="46" t="s">
        <v>71</v>
      </c>
      <c r="B54" s="98">
        <f>$B$8-39</f>
        <v>1978</v>
      </c>
      <c r="C54" s="99">
        <v>32686</v>
      </c>
      <c r="D54" s="99">
        <v>16195</v>
      </c>
      <c r="E54" s="99">
        <v>16491</v>
      </c>
    </row>
    <row r="55" spans="1:5" ht="14.1" customHeight="1" x14ac:dyDescent="0.2">
      <c r="A55" s="54" t="s">
        <v>36</v>
      </c>
      <c r="B55" s="100"/>
      <c r="C55" s="99">
        <f>SUM(C50:C54)</f>
        <v>165692</v>
      </c>
      <c r="D55" s="99">
        <f>SUM(D50:D54)</f>
        <v>81497</v>
      </c>
      <c r="E55" s="99">
        <f>SUM(E50:E54)</f>
        <v>84195</v>
      </c>
    </row>
    <row r="56" spans="1:5" ht="14.1" customHeight="1" x14ac:dyDescent="0.2">
      <c r="A56" s="46" t="s">
        <v>72</v>
      </c>
      <c r="B56" s="98">
        <f>$B$8-40</f>
        <v>1977</v>
      </c>
      <c r="C56" s="99">
        <v>32544</v>
      </c>
      <c r="D56" s="99">
        <v>16016</v>
      </c>
      <c r="E56" s="99">
        <v>16528</v>
      </c>
    </row>
    <row r="57" spans="1:5" ht="14.1" customHeight="1" x14ac:dyDescent="0.2">
      <c r="A57" s="46" t="s">
        <v>73</v>
      </c>
      <c r="B57" s="98">
        <f>$B$8-41</f>
        <v>1976</v>
      </c>
      <c r="C57" s="99">
        <v>32776</v>
      </c>
      <c r="D57" s="99">
        <v>16032</v>
      </c>
      <c r="E57" s="99">
        <v>16744</v>
      </c>
    </row>
    <row r="58" spans="1:5" ht="14.1" customHeight="1" x14ac:dyDescent="0.2">
      <c r="A58" s="46" t="s">
        <v>74</v>
      </c>
      <c r="B58" s="98">
        <f>$B$8-42</f>
        <v>1975</v>
      </c>
      <c r="C58" s="99">
        <v>32163</v>
      </c>
      <c r="D58" s="99">
        <v>15864</v>
      </c>
      <c r="E58" s="99">
        <v>16299</v>
      </c>
    </row>
    <row r="59" spans="1:5" ht="14.1" customHeight="1" x14ac:dyDescent="0.2">
      <c r="A59" s="46" t="s">
        <v>75</v>
      </c>
      <c r="B59" s="98">
        <f>$B$8-43</f>
        <v>1974</v>
      </c>
      <c r="C59" s="99">
        <v>32348</v>
      </c>
      <c r="D59" s="99">
        <v>15958</v>
      </c>
      <c r="E59" s="99">
        <v>16390</v>
      </c>
    </row>
    <row r="60" spans="1:5" ht="14.1" customHeight="1" x14ac:dyDescent="0.2">
      <c r="A60" s="46" t="s">
        <v>76</v>
      </c>
      <c r="B60" s="98">
        <f>$B$8-44</f>
        <v>1973</v>
      </c>
      <c r="C60" s="99">
        <v>33427</v>
      </c>
      <c r="D60" s="99">
        <v>16489</v>
      </c>
      <c r="E60" s="99">
        <v>16938</v>
      </c>
    </row>
    <row r="61" spans="1:5" ht="14.1" customHeight="1" x14ac:dyDescent="0.2">
      <c r="A61" s="55" t="s">
        <v>36</v>
      </c>
      <c r="B61" s="100"/>
      <c r="C61" s="99">
        <f>SUM(C56:C60)</f>
        <v>163258</v>
      </c>
      <c r="D61" s="99">
        <f>SUM(D56:D60)</f>
        <v>80359</v>
      </c>
      <c r="E61" s="99">
        <f>SUM(E56:E60)</f>
        <v>82899</v>
      </c>
    </row>
    <row r="62" spans="1:5" ht="14.1" customHeight="1" x14ac:dyDescent="0.2">
      <c r="A62" s="47" t="s">
        <v>77</v>
      </c>
      <c r="B62" s="98">
        <f>$B$8-45</f>
        <v>1972</v>
      </c>
      <c r="C62" s="99">
        <v>36345</v>
      </c>
      <c r="D62" s="99">
        <v>17883</v>
      </c>
      <c r="E62" s="99">
        <v>18462</v>
      </c>
    </row>
    <row r="63" spans="1:5" ht="14.1" customHeight="1" x14ac:dyDescent="0.2">
      <c r="A63" s="47" t="s">
        <v>78</v>
      </c>
      <c r="B63" s="98">
        <f>$B$8-46</f>
        <v>1971</v>
      </c>
      <c r="C63" s="99">
        <v>40807</v>
      </c>
      <c r="D63" s="99">
        <v>20138</v>
      </c>
      <c r="E63" s="99">
        <v>20669</v>
      </c>
    </row>
    <row r="64" spans="1:5" ht="14.1" customHeight="1" x14ac:dyDescent="0.2">
      <c r="A64" s="47" t="s">
        <v>79</v>
      </c>
      <c r="B64" s="98">
        <f>$B$8-47</f>
        <v>1970</v>
      </c>
      <c r="C64" s="99">
        <v>42606</v>
      </c>
      <c r="D64" s="99">
        <v>21221</v>
      </c>
      <c r="E64" s="99">
        <v>21385</v>
      </c>
    </row>
    <row r="65" spans="1:5" ht="14.1" customHeight="1" x14ac:dyDescent="0.2">
      <c r="A65" s="47" t="s">
        <v>80</v>
      </c>
      <c r="B65" s="98">
        <f>$B$8-48</f>
        <v>1969</v>
      </c>
      <c r="C65" s="99">
        <v>47316</v>
      </c>
      <c r="D65" s="99">
        <v>23578</v>
      </c>
      <c r="E65" s="99">
        <v>23738</v>
      </c>
    </row>
    <row r="66" spans="1:5" ht="14.1" customHeight="1" x14ac:dyDescent="0.2">
      <c r="A66" s="47" t="s">
        <v>81</v>
      </c>
      <c r="B66" s="98">
        <f>$B$8-49</f>
        <v>1968</v>
      </c>
      <c r="C66" s="99">
        <v>50344</v>
      </c>
      <c r="D66" s="99">
        <v>25010</v>
      </c>
      <c r="E66" s="99">
        <v>25334</v>
      </c>
    </row>
    <row r="67" spans="1:5" ht="14.1" customHeight="1" x14ac:dyDescent="0.2">
      <c r="A67" s="55" t="s">
        <v>36</v>
      </c>
      <c r="B67" s="100"/>
      <c r="C67" s="99">
        <f>SUM(C62:C66)</f>
        <v>217418</v>
      </c>
      <c r="D67" s="99">
        <f>SUM(D62:D66)</f>
        <v>107830</v>
      </c>
      <c r="E67" s="99">
        <f>SUM(E62:E66)</f>
        <v>109588</v>
      </c>
    </row>
    <row r="68" spans="1:5" ht="14.1" customHeight="1" x14ac:dyDescent="0.2">
      <c r="A68" s="47" t="s">
        <v>82</v>
      </c>
      <c r="B68" s="98">
        <f>$B$8-50</f>
        <v>1967</v>
      </c>
      <c r="C68" s="99">
        <v>52135</v>
      </c>
      <c r="D68" s="99">
        <v>25999</v>
      </c>
      <c r="E68" s="99">
        <v>26136</v>
      </c>
    </row>
    <row r="69" spans="1:5" ht="14.1" customHeight="1" x14ac:dyDescent="0.2">
      <c r="A69" s="47" t="s">
        <v>83</v>
      </c>
      <c r="B69" s="98">
        <f>$B$8-51</f>
        <v>1966</v>
      </c>
      <c r="C69" s="99">
        <v>52376</v>
      </c>
      <c r="D69" s="99">
        <v>26024</v>
      </c>
      <c r="E69" s="99">
        <v>26352</v>
      </c>
    </row>
    <row r="70" spans="1:5" ht="14.1" customHeight="1" x14ac:dyDescent="0.2">
      <c r="A70" s="47" t="s">
        <v>84</v>
      </c>
      <c r="B70" s="98">
        <f>$B$8-52</f>
        <v>1965</v>
      </c>
      <c r="C70" s="99">
        <v>51563</v>
      </c>
      <c r="D70" s="99">
        <v>25481</v>
      </c>
      <c r="E70" s="99">
        <v>26082</v>
      </c>
    </row>
    <row r="71" spans="1:5" ht="14.1" customHeight="1" x14ac:dyDescent="0.2">
      <c r="A71" s="47" t="s">
        <v>85</v>
      </c>
      <c r="B71" s="98">
        <f>$B$8-53</f>
        <v>1964</v>
      </c>
      <c r="C71" s="99">
        <v>52090</v>
      </c>
      <c r="D71" s="99">
        <v>26059</v>
      </c>
      <c r="E71" s="99">
        <v>26031</v>
      </c>
    </row>
    <row r="72" spans="1:5" ht="14.1" customHeight="1" x14ac:dyDescent="0.2">
      <c r="A72" s="47" t="s">
        <v>86</v>
      </c>
      <c r="B72" s="98">
        <f>$B$8-54</f>
        <v>1963</v>
      </c>
      <c r="C72" s="99">
        <v>50435</v>
      </c>
      <c r="D72" s="99">
        <v>24976</v>
      </c>
      <c r="E72" s="99">
        <v>25459</v>
      </c>
    </row>
    <row r="73" spans="1:5" ht="14.1" customHeight="1" x14ac:dyDescent="0.2">
      <c r="A73" s="55" t="s">
        <v>36</v>
      </c>
      <c r="B73" s="100"/>
      <c r="C73" s="99">
        <f>SUM(C68:C72)</f>
        <v>258599</v>
      </c>
      <c r="D73" s="99">
        <f>SUM(D68:D72)</f>
        <v>128539</v>
      </c>
      <c r="E73" s="99">
        <f>SUM(E68:E72)</f>
        <v>130060</v>
      </c>
    </row>
    <row r="74" spans="1:5" ht="14.1" customHeight="1" x14ac:dyDescent="0.2">
      <c r="A74" s="47" t="s">
        <v>87</v>
      </c>
      <c r="B74" s="98">
        <f>$B$8-55</f>
        <v>1962</v>
      </c>
      <c r="C74" s="99">
        <v>48111</v>
      </c>
      <c r="D74" s="99">
        <v>23852</v>
      </c>
      <c r="E74" s="99">
        <v>24259</v>
      </c>
    </row>
    <row r="75" spans="1:5" ht="14.1" customHeight="1" x14ac:dyDescent="0.2">
      <c r="A75" s="47" t="s">
        <v>88</v>
      </c>
      <c r="B75" s="98">
        <f>$B$8-56</f>
        <v>1961</v>
      </c>
      <c r="C75" s="99">
        <v>46844</v>
      </c>
      <c r="D75" s="99">
        <v>23135</v>
      </c>
      <c r="E75" s="99">
        <v>23709</v>
      </c>
    </row>
    <row r="76" spans="1:5" ht="13.15" customHeight="1" x14ac:dyDescent="0.2">
      <c r="A76" s="47" t="s">
        <v>89</v>
      </c>
      <c r="B76" s="98">
        <f>$B$8-57</f>
        <v>1960</v>
      </c>
      <c r="C76" s="99">
        <v>44603</v>
      </c>
      <c r="D76" s="99">
        <v>21991</v>
      </c>
      <c r="E76" s="99">
        <v>22612</v>
      </c>
    </row>
    <row r="77" spans="1:5" ht="14.1" customHeight="1" x14ac:dyDescent="0.2">
      <c r="A77" s="46" t="s">
        <v>90</v>
      </c>
      <c r="B77" s="98">
        <f>$B$8-58</f>
        <v>1959</v>
      </c>
      <c r="C77" s="99">
        <v>43215</v>
      </c>
      <c r="D77" s="99">
        <v>21260</v>
      </c>
      <c r="E77" s="99">
        <v>21955</v>
      </c>
    </row>
    <row r="78" spans="1:5" x14ac:dyDescent="0.2">
      <c r="A78" s="47" t="s">
        <v>91</v>
      </c>
      <c r="B78" s="98">
        <f>$B$8-59</f>
        <v>1958</v>
      </c>
      <c r="C78" s="99">
        <v>40553</v>
      </c>
      <c r="D78" s="99">
        <v>20055</v>
      </c>
      <c r="E78" s="99">
        <v>20498</v>
      </c>
    </row>
    <row r="79" spans="1:5" x14ac:dyDescent="0.2">
      <c r="A79" s="55" t="s">
        <v>36</v>
      </c>
      <c r="B79" s="100"/>
      <c r="C79" s="99">
        <f>SUM(C74:C78)</f>
        <v>223326</v>
      </c>
      <c r="D79" s="99">
        <f>SUM(D74:D78)</f>
        <v>110293</v>
      </c>
      <c r="E79" s="99">
        <f>SUM(E74:E78)</f>
        <v>113033</v>
      </c>
    </row>
    <row r="80" spans="1:5" x14ac:dyDescent="0.2">
      <c r="A80" s="47" t="s">
        <v>92</v>
      </c>
      <c r="B80" s="98">
        <f>$B$8-60</f>
        <v>1957</v>
      </c>
      <c r="C80" s="99">
        <v>39451</v>
      </c>
      <c r="D80" s="99">
        <v>19095</v>
      </c>
      <c r="E80" s="99">
        <v>20356</v>
      </c>
    </row>
    <row r="81" spans="1:5" x14ac:dyDescent="0.2">
      <c r="A81" s="47" t="s">
        <v>93</v>
      </c>
      <c r="B81" s="98">
        <f>$B$8-61</f>
        <v>1956</v>
      </c>
      <c r="C81" s="99">
        <v>37138</v>
      </c>
      <c r="D81" s="99">
        <v>18084</v>
      </c>
      <c r="E81" s="99">
        <v>19054</v>
      </c>
    </row>
    <row r="82" spans="1:5" x14ac:dyDescent="0.2">
      <c r="A82" s="47" t="s">
        <v>94</v>
      </c>
      <c r="B82" s="98">
        <f>$B$8-62</f>
        <v>1955</v>
      </c>
      <c r="C82" s="99">
        <v>36080</v>
      </c>
      <c r="D82" s="99">
        <v>17483</v>
      </c>
      <c r="E82" s="99">
        <v>18597</v>
      </c>
    </row>
    <row r="83" spans="1:5" x14ac:dyDescent="0.2">
      <c r="A83" s="47" t="s">
        <v>95</v>
      </c>
      <c r="B83" s="98">
        <f>$B$8-63</f>
        <v>1954</v>
      </c>
      <c r="C83" s="99">
        <v>35882</v>
      </c>
      <c r="D83" s="99">
        <v>17218</v>
      </c>
      <c r="E83" s="99">
        <v>18664</v>
      </c>
    </row>
    <row r="84" spans="1:5" x14ac:dyDescent="0.2">
      <c r="A84" s="47" t="s">
        <v>96</v>
      </c>
      <c r="B84" s="98">
        <f>$B$8-64</f>
        <v>1953</v>
      </c>
      <c r="C84" s="99">
        <v>34269</v>
      </c>
      <c r="D84" s="99">
        <v>16625</v>
      </c>
      <c r="E84" s="99">
        <v>17644</v>
      </c>
    </row>
    <row r="85" spans="1:5" x14ac:dyDescent="0.2">
      <c r="A85" s="55" t="s">
        <v>36</v>
      </c>
      <c r="B85" s="100"/>
      <c r="C85" s="99">
        <f>SUM(C80:C84)</f>
        <v>182820</v>
      </c>
      <c r="D85" s="99">
        <f>SUM(D80:D84)</f>
        <v>88505</v>
      </c>
      <c r="E85" s="99">
        <f>SUM(E80:E84)</f>
        <v>94315</v>
      </c>
    </row>
    <row r="86" spans="1:5" x14ac:dyDescent="0.2">
      <c r="A86" s="47" t="s">
        <v>97</v>
      </c>
      <c r="B86" s="98">
        <f>$B$8-65</f>
        <v>1952</v>
      </c>
      <c r="C86" s="99">
        <v>33987</v>
      </c>
      <c r="D86" s="99">
        <v>16349</v>
      </c>
      <c r="E86" s="99">
        <v>17638</v>
      </c>
    </row>
    <row r="87" spans="1:5" x14ac:dyDescent="0.2">
      <c r="A87" s="47" t="s">
        <v>98</v>
      </c>
      <c r="B87" s="98">
        <f>$B$8-66</f>
        <v>1951</v>
      </c>
      <c r="C87" s="99">
        <v>34089</v>
      </c>
      <c r="D87" s="99">
        <v>16478</v>
      </c>
      <c r="E87" s="99">
        <v>17611</v>
      </c>
    </row>
    <row r="88" spans="1:5" x14ac:dyDescent="0.2">
      <c r="A88" s="47" t="s">
        <v>99</v>
      </c>
      <c r="B88" s="98">
        <f>$B$8-67</f>
        <v>1950</v>
      </c>
      <c r="C88" s="99">
        <v>34240</v>
      </c>
      <c r="D88" s="99">
        <v>16396</v>
      </c>
      <c r="E88" s="99">
        <v>17844</v>
      </c>
    </row>
    <row r="89" spans="1:5" x14ac:dyDescent="0.2">
      <c r="A89" s="47" t="s">
        <v>100</v>
      </c>
      <c r="B89" s="98">
        <f>$B$8-68</f>
        <v>1949</v>
      </c>
      <c r="C89" s="99">
        <v>33889</v>
      </c>
      <c r="D89" s="99">
        <v>16352</v>
      </c>
      <c r="E89" s="99">
        <v>17537</v>
      </c>
    </row>
    <row r="90" spans="1:5" x14ac:dyDescent="0.2">
      <c r="A90" s="47" t="s">
        <v>101</v>
      </c>
      <c r="B90" s="98">
        <f>$B$8-69</f>
        <v>1948</v>
      </c>
      <c r="C90" s="99">
        <v>32979</v>
      </c>
      <c r="D90" s="99">
        <v>15734</v>
      </c>
      <c r="E90" s="99">
        <v>17245</v>
      </c>
    </row>
    <row r="91" spans="1:5" x14ac:dyDescent="0.2">
      <c r="A91" s="55" t="s">
        <v>36</v>
      </c>
      <c r="B91" s="100"/>
      <c r="C91" s="99">
        <f>SUM(C86:C90)</f>
        <v>169184</v>
      </c>
      <c r="D91" s="99">
        <f>SUM(D86:D90)</f>
        <v>81309</v>
      </c>
      <c r="E91" s="99">
        <f>SUM(E86:E90)</f>
        <v>87875</v>
      </c>
    </row>
    <row r="92" spans="1:5" x14ac:dyDescent="0.2">
      <c r="A92" s="47" t="s">
        <v>102</v>
      </c>
      <c r="B92" s="98">
        <f>$B$8-70</f>
        <v>1947</v>
      </c>
      <c r="C92" s="99">
        <v>30429</v>
      </c>
      <c r="D92" s="99">
        <v>14534</v>
      </c>
      <c r="E92" s="99">
        <v>15895</v>
      </c>
    </row>
    <row r="93" spans="1:5" x14ac:dyDescent="0.2">
      <c r="A93" s="47" t="s">
        <v>103</v>
      </c>
      <c r="B93" s="98">
        <f>$B$8-71</f>
        <v>1946</v>
      </c>
      <c r="C93" s="99">
        <v>28346</v>
      </c>
      <c r="D93" s="99">
        <v>13424</v>
      </c>
      <c r="E93" s="99">
        <v>14922</v>
      </c>
    </row>
    <row r="94" spans="1:5" x14ac:dyDescent="0.2">
      <c r="A94" s="47" t="s">
        <v>104</v>
      </c>
      <c r="B94" s="98">
        <f>$B$8-72</f>
        <v>1945</v>
      </c>
      <c r="C94" s="99">
        <v>23192</v>
      </c>
      <c r="D94" s="99">
        <v>10711</v>
      </c>
      <c r="E94" s="99">
        <v>12481</v>
      </c>
    </row>
    <row r="95" spans="1:5" x14ac:dyDescent="0.2">
      <c r="A95" s="47" t="s">
        <v>105</v>
      </c>
      <c r="B95" s="98">
        <f>$B$8-73</f>
        <v>1944</v>
      </c>
      <c r="C95" s="99">
        <v>30430</v>
      </c>
      <c r="D95" s="99">
        <v>14243</v>
      </c>
      <c r="E95" s="99">
        <v>16187</v>
      </c>
    </row>
    <row r="96" spans="1:5" x14ac:dyDescent="0.2">
      <c r="A96" s="47" t="s">
        <v>106</v>
      </c>
      <c r="B96" s="98">
        <f>$B$8-74</f>
        <v>1943</v>
      </c>
      <c r="C96" s="99">
        <v>31190</v>
      </c>
      <c r="D96" s="99">
        <v>14623</v>
      </c>
      <c r="E96" s="99">
        <v>16567</v>
      </c>
    </row>
    <row r="97" spans="1:5" x14ac:dyDescent="0.2">
      <c r="A97" s="55" t="s">
        <v>36</v>
      </c>
      <c r="B97" s="100"/>
      <c r="C97" s="99">
        <f>SUM(C92:C96)</f>
        <v>143587</v>
      </c>
      <c r="D97" s="99">
        <f>SUM(D92:D96)</f>
        <v>67535</v>
      </c>
      <c r="E97" s="99">
        <f>SUM(E92:E96)</f>
        <v>76052</v>
      </c>
    </row>
    <row r="98" spans="1:5" x14ac:dyDescent="0.2">
      <c r="A98" s="47" t="s">
        <v>107</v>
      </c>
      <c r="B98" s="98">
        <f>$B$8-75</f>
        <v>1942</v>
      </c>
      <c r="C98" s="99">
        <v>29586</v>
      </c>
      <c r="D98" s="99">
        <v>13732</v>
      </c>
      <c r="E98" s="99">
        <v>15854</v>
      </c>
    </row>
    <row r="99" spans="1:5" x14ac:dyDescent="0.2">
      <c r="A99" s="47" t="s">
        <v>108</v>
      </c>
      <c r="B99" s="98">
        <f>$B$8-76</f>
        <v>1941</v>
      </c>
      <c r="C99" s="99">
        <v>35234</v>
      </c>
      <c r="D99" s="99">
        <v>16352</v>
      </c>
      <c r="E99" s="99">
        <v>18882</v>
      </c>
    </row>
    <row r="100" spans="1:5" x14ac:dyDescent="0.2">
      <c r="A100" s="47" t="s">
        <v>109</v>
      </c>
      <c r="B100" s="98">
        <f>$B$8-77</f>
        <v>1940</v>
      </c>
      <c r="C100" s="99">
        <v>34923</v>
      </c>
      <c r="D100" s="99">
        <v>16051</v>
      </c>
      <c r="E100" s="99">
        <v>18872</v>
      </c>
    </row>
    <row r="101" spans="1:5" x14ac:dyDescent="0.2">
      <c r="A101" s="47" t="s">
        <v>110</v>
      </c>
      <c r="B101" s="98">
        <f>$B$8-78</f>
        <v>1939</v>
      </c>
      <c r="C101" s="99">
        <v>33819</v>
      </c>
      <c r="D101" s="99">
        <v>15330</v>
      </c>
      <c r="E101" s="99">
        <v>18489</v>
      </c>
    </row>
    <row r="102" spans="1:5" x14ac:dyDescent="0.2">
      <c r="A102" s="48" t="s">
        <v>111</v>
      </c>
      <c r="B102" s="98">
        <f>$B$8-79</f>
        <v>1938</v>
      </c>
      <c r="C102" s="99">
        <v>30777</v>
      </c>
      <c r="D102" s="99">
        <v>13732</v>
      </c>
      <c r="E102" s="99">
        <v>17045</v>
      </c>
    </row>
    <row r="103" spans="1:5" x14ac:dyDescent="0.2">
      <c r="A103" s="56" t="s">
        <v>36</v>
      </c>
      <c r="B103" s="101"/>
      <c r="C103" s="99">
        <f>SUM(C98:C102)</f>
        <v>164339</v>
      </c>
      <c r="D103" s="99">
        <f>SUM(D98:D102)</f>
        <v>75197</v>
      </c>
      <c r="E103" s="99">
        <f>SUM(E98:E102)</f>
        <v>89142</v>
      </c>
    </row>
    <row r="104" spans="1:5" x14ac:dyDescent="0.2">
      <c r="A104" s="48" t="s">
        <v>112</v>
      </c>
      <c r="B104" s="98">
        <f>$B$8-80</f>
        <v>1937</v>
      </c>
      <c r="C104" s="99">
        <v>27303</v>
      </c>
      <c r="D104" s="99">
        <v>12117</v>
      </c>
      <c r="E104" s="99">
        <v>15186</v>
      </c>
    </row>
    <row r="105" spans="1:5" x14ac:dyDescent="0.2">
      <c r="A105" s="48" t="s">
        <v>123</v>
      </c>
      <c r="B105" s="98">
        <f>$B$8-81</f>
        <v>1936</v>
      </c>
      <c r="C105" s="99">
        <v>24692</v>
      </c>
      <c r="D105" s="99">
        <v>10681</v>
      </c>
      <c r="E105" s="99">
        <v>14011</v>
      </c>
    </row>
    <row r="106" spans="1:5" s="25" customFormat="1" x14ac:dyDescent="0.2">
      <c r="A106" s="48" t="s">
        <v>121</v>
      </c>
      <c r="B106" s="98">
        <f>$B$8-82</f>
        <v>1935</v>
      </c>
      <c r="C106" s="99">
        <v>22173</v>
      </c>
      <c r="D106" s="99">
        <v>9285</v>
      </c>
      <c r="E106" s="99">
        <v>12888</v>
      </c>
    </row>
    <row r="107" spans="1:5" x14ac:dyDescent="0.2">
      <c r="A107" s="48" t="s">
        <v>124</v>
      </c>
      <c r="B107" s="98">
        <f>$B$8-83</f>
        <v>1934</v>
      </c>
      <c r="C107" s="99">
        <v>18894</v>
      </c>
      <c r="D107" s="99">
        <v>7853</v>
      </c>
      <c r="E107" s="99">
        <v>11041</v>
      </c>
    </row>
    <row r="108" spans="1:5" x14ac:dyDescent="0.2">
      <c r="A108" s="48" t="s">
        <v>122</v>
      </c>
      <c r="B108" s="98">
        <f>$B$8-84</f>
        <v>1933</v>
      </c>
      <c r="C108" s="99">
        <v>13169</v>
      </c>
      <c r="D108" s="99">
        <v>5200</v>
      </c>
      <c r="E108" s="99">
        <v>7969</v>
      </c>
    </row>
    <row r="109" spans="1:5" x14ac:dyDescent="0.2">
      <c r="A109" s="56" t="s">
        <v>36</v>
      </c>
      <c r="B109" s="101"/>
      <c r="C109" s="99">
        <f>SUM(C104:C108)</f>
        <v>106231</v>
      </c>
      <c r="D109" s="99">
        <f>SUM(D104:D108)</f>
        <v>45136</v>
      </c>
      <c r="E109" s="99">
        <f>SUM(E104:E108)</f>
        <v>61095</v>
      </c>
    </row>
    <row r="110" spans="1:5" x14ac:dyDescent="0.2">
      <c r="A110" s="48" t="s">
        <v>113</v>
      </c>
      <c r="B110" s="98">
        <f>$B$8-85</f>
        <v>1932</v>
      </c>
      <c r="C110" s="99">
        <v>11709</v>
      </c>
      <c r="D110" s="99">
        <v>4410</v>
      </c>
      <c r="E110" s="99">
        <v>7299</v>
      </c>
    </row>
    <row r="111" spans="1:5" x14ac:dyDescent="0.2">
      <c r="A111" s="48" t="s">
        <v>114</v>
      </c>
      <c r="B111" s="98">
        <f>$B$8-86</f>
        <v>1931</v>
      </c>
      <c r="C111" s="99">
        <v>11024</v>
      </c>
      <c r="D111" s="99">
        <v>3974</v>
      </c>
      <c r="E111" s="99">
        <v>7050</v>
      </c>
    </row>
    <row r="112" spans="1:5" x14ac:dyDescent="0.2">
      <c r="A112" s="48" t="s">
        <v>115</v>
      </c>
      <c r="B112" s="98">
        <f>$B$8-87</f>
        <v>1930</v>
      </c>
      <c r="C112" s="99">
        <v>10165</v>
      </c>
      <c r="D112" s="99">
        <v>3637</v>
      </c>
      <c r="E112" s="99">
        <v>6528</v>
      </c>
    </row>
    <row r="113" spans="1:5" x14ac:dyDescent="0.2">
      <c r="A113" s="48" t="s">
        <v>116</v>
      </c>
      <c r="B113" s="98">
        <f>$B$8-88</f>
        <v>1929</v>
      </c>
      <c r="C113" s="99">
        <v>8860</v>
      </c>
      <c r="D113" s="99">
        <v>3045</v>
      </c>
      <c r="E113" s="99">
        <v>5815</v>
      </c>
    </row>
    <row r="114" spans="1:5" x14ac:dyDescent="0.2">
      <c r="A114" s="48" t="s">
        <v>117</v>
      </c>
      <c r="B114" s="98">
        <f>$B$8-89</f>
        <v>1928</v>
      </c>
      <c r="C114" s="99">
        <v>7852</v>
      </c>
      <c r="D114" s="99">
        <v>2571</v>
      </c>
      <c r="E114" s="99">
        <v>5281</v>
      </c>
    </row>
    <row r="115" spans="1:5" x14ac:dyDescent="0.2">
      <c r="A115" s="56" t="s">
        <v>36</v>
      </c>
      <c r="B115" s="102"/>
      <c r="C115" s="99">
        <f>SUM(C110:C114)</f>
        <v>49610</v>
      </c>
      <c r="D115" s="99">
        <f>SUM(D110:D114)</f>
        <v>17637</v>
      </c>
      <c r="E115" s="99">
        <f>SUM(E110:E114)</f>
        <v>31973</v>
      </c>
    </row>
    <row r="116" spans="1:5" x14ac:dyDescent="0.2">
      <c r="A116" s="48" t="s">
        <v>118</v>
      </c>
      <c r="B116" s="98">
        <f>$B$8-90</f>
        <v>1927</v>
      </c>
      <c r="C116" s="99">
        <v>27610</v>
      </c>
      <c r="D116" s="99">
        <v>6886</v>
      </c>
      <c r="E116" s="99">
        <v>20724</v>
      </c>
    </row>
    <row r="117" spans="1:5" x14ac:dyDescent="0.2">
      <c r="A117" s="26"/>
      <c r="B117" s="53" t="s">
        <v>119</v>
      </c>
      <c r="C117" s="26"/>
      <c r="D117" s="26"/>
      <c r="E117" s="26"/>
    </row>
    <row r="118" spans="1:5" x14ac:dyDescent="0.2">
      <c r="A118" s="50" t="s">
        <v>120</v>
      </c>
      <c r="B118" s="103"/>
      <c r="C118" s="106">
        <v>2889821</v>
      </c>
      <c r="D118" s="107">
        <v>1416535</v>
      </c>
      <c r="E118" s="107">
        <v>1473286</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C102:E111 C7:E97 A7:B109">
    <cfRule type="expression" dxfId="21" priority="10">
      <formula>MOD(ROW(),2)=1</formula>
    </cfRule>
  </conditionalFormatting>
  <conditionalFormatting sqref="C98:E101">
    <cfRule type="expression" dxfId="20" priority="9">
      <formula>MOD(ROW(),2)=1</formula>
    </cfRule>
  </conditionalFormatting>
  <conditionalFormatting sqref="A115:B115 A116 A118:B118 A110:A114">
    <cfRule type="expression" dxfId="19" priority="6">
      <formula>MOD(ROW(),2)=1</formula>
    </cfRule>
  </conditionalFormatting>
  <conditionalFormatting sqref="B110:B114">
    <cfRule type="expression" dxfId="18" priority="5">
      <formula>MOD(ROW(),2)=1</formula>
    </cfRule>
  </conditionalFormatting>
  <conditionalFormatting sqref="B116">
    <cfRule type="expression" dxfId="17" priority="4">
      <formula>MOD(ROW(),2)=1</formula>
    </cfRule>
  </conditionalFormatting>
  <conditionalFormatting sqref="C112:E118">
    <cfRule type="expression" dxfId="16" priority="3">
      <formula>MOD(ROW(),2)=1</formula>
    </cfRule>
  </conditionalFormatting>
  <conditionalFormatting sqref="B117">
    <cfRule type="expression" dxfId="3" priority="2">
      <formula>MOD(ROW(),2)=1</formula>
    </cfRule>
  </conditionalFormatting>
  <conditionalFormatting sqref="A117">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17 SH</oddFooter>
  </headerFooter>
  <rowBreaks count="2" manualBreakCount="2">
    <brk id="49" max="16383" man="1"/>
    <brk id="7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workbookViewId="0"/>
  </sheetViews>
  <sheetFormatPr baseColWidth="10" defaultRowHeight="12.75" x14ac:dyDescent="0.2"/>
  <cols>
    <col min="1" max="1" width="83.7109375" style="11" customWidth="1"/>
    <col min="2" max="6" width="11.42578125" style="11"/>
    <col min="7" max="7" width="19.5703125" style="11" customWidth="1"/>
    <col min="8" max="16384" width="11.42578125" style="11"/>
  </cols>
  <sheetData>
    <row r="1" spans="1:7" ht="15.75" x14ac:dyDescent="0.25">
      <c r="A1" s="37"/>
      <c r="B1" s="37"/>
      <c r="C1" s="37"/>
      <c r="D1" s="37"/>
      <c r="E1" s="37"/>
      <c r="F1" s="37"/>
      <c r="G1" s="37"/>
    </row>
    <row r="2" spans="1:7" x14ac:dyDescent="0.2">
      <c r="B2" s="29"/>
      <c r="C2" s="29"/>
      <c r="D2" s="29"/>
      <c r="E2" s="29"/>
      <c r="F2" s="29"/>
      <c r="G2" s="29"/>
    </row>
    <row r="3" spans="1:7" x14ac:dyDescent="0.2">
      <c r="A3" s="38"/>
      <c r="B3" s="29"/>
      <c r="C3" s="29"/>
      <c r="D3" s="29"/>
      <c r="E3" s="29"/>
      <c r="F3" s="29"/>
      <c r="G3" s="29"/>
    </row>
    <row r="4" spans="1:7" x14ac:dyDescent="0.2">
      <c r="A4" s="29"/>
      <c r="B4" s="29"/>
      <c r="C4" s="29"/>
      <c r="D4" s="29"/>
      <c r="E4" s="29"/>
      <c r="F4" s="29"/>
      <c r="G4" s="29"/>
    </row>
    <row r="5" spans="1:7" x14ac:dyDescent="0.2">
      <c r="A5" s="39"/>
      <c r="B5" s="40"/>
      <c r="C5" s="40"/>
      <c r="D5" s="40"/>
      <c r="E5" s="40"/>
      <c r="F5" s="40"/>
      <c r="G5" s="40"/>
    </row>
    <row r="6" spans="1:7" x14ac:dyDescent="0.2">
      <c r="A6" s="41"/>
      <c r="B6" s="40"/>
      <c r="C6" s="40"/>
      <c r="D6" s="40"/>
      <c r="E6" s="40"/>
      <c r="F6" s="40"/>
      <c r="G6" s="40"/>
    </row>
    <row r="7" spans="1:7" x14ac:dyDescent="0.2">
      <c r="A7" s="40"/>
      <c r="B7" s="40"/>
      <c r="C7" s="40"/>
      <c r="D7" s="40"/>
      <c r="E7" s="40"/>
      <c r="F7" s="40"/>
      <c r="G7" s="40"/>
    </row>
    <row r="8" spans="1:7" x14ac:dyDescent="0.2">
      <c r="A8" s="29"/>
      <c r="B8" s="29"/>
      <c r="C8" s="29"/>
      <c r="D8" s="29"/>
      <c r="E8" s="29"/>
      <c r="F8" s="29"/>
      <c r="G8" s="29"/>
    </row>
    <row r="17" spans="1:1" ht="15.75" x14ac:dyDescent="0.25">
      <c r="A17" s="37"/>
    </row>
    <row r="18" spans="1:1" x14ac:dyDescent="0.2">
      <c r="A18" s="38"/>
    </row>
  </sheetData>
  <pageMargins left="0.7" right="0.7" top="0.78740157499999996" bottom="0.78740157499999996" header="0.3" footer="0.3"/>
  <pageSetup paperSize="9" orientation="portrait" r:id="rId1"/>
  <headerFooter>
    <oddFooter>&amp;L&amp;"Arial,Standard"&amp;8Statistikamt Nord&amp;C&amp;"Arial,Standard"&amp;8&amp;P&amp;R&amp;"Arial,Standard"&amp;8Statistischer Bericht A I 3 - j 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32"/>
  <sheetViews>
    <sheetView zoomScaleNormal="100" workbookViewId="0"/>
  </sheetViews>
  <sheetFormatPr baseColWidth="10" defaultColWidth="10.42578125" defaultRowHeight="12.75" x14ac:dyDescent="0.2"/>
  <cols>
    <col min="1" max="1" width="23.7109375" style="4" customWidth="1"/>
    <col min="2" max="5" width="16.28515625" customWidth="1"/>
    <col min="6" max="6" width="10.7109375" customWidth="1"/>
    <col min="7" max="7" width="10.7109375" style="11" customWidth="1"/>
    <col min="8" max="24" width="10.7109375" customWidth="1"/>
  </cols>
  <sheetData>
    <row r="1" spans="1:5" ht="14.1" customHeight="1" x14ac:dyDescent="0.2">
      <c r="A1" s="76" t="s">
        <v>173</v>
      </c>
      <c r="B1" s="76"/>
      <c r="C1" s="76"/>
      <c r="D1" s="76"/>
      <c r="E1" s="76"/>
    </row>
    <row r="2" spans="1:5" ht="14.1" customHeight="1" x14ac:dyDescent="0.2"/>
    <row r="3" spans="1:5" s="8" customFormat="1" ht="28.35" customHeight="1" x14ac:dyDescent="0.2">
      <c r="A3" s="84" t="s">
        <v>156</v>
      </c>
      <c r="B3" s="77" t="s">
        <v>174</v>
      </c>
      <c r="C3" s="78"/>
      <c r="D3" s="79"/>
      <c r="E3" s="82" t="s">
        <v>175</v>
      </c>
    </row>
    <row r="4" spans="1:5" s="8" customFormat="1" ht="28.35" customHeight="1" x14ac:dyDescent="0.2">
      <c r="A4" s="85"/>
      <c r="B4" s="13" t="s">
        <v>158</v>
      </c>
      <c r="C4" s="13" t="s">
        <v>159</v>
      </c>
      <c r="D4" s="13" t="s">
        <v>160</v>
      </c>
      <c r="E4" s="83"/>
    </row>
    <row r="5" spans="1:5" s="11" customFormat="1" ht="14.1" customHeight="1" x14ac:dyDescent="0.2">
      <c r="A5" s="27"/>
      <c r="B5" s="17"/>
      <c r="C5" s="17"/>
      <c r="D5" s="17"/>
      <c r="E5" s="16"/>
    </row>
    <row r="6" spans="1:5" s="11" customFormat="1" ht="14.1" customHeight="1" x14ac:dyDescent="0.2">
      <c r="A6" s="14" t="s">
        <v>125</v>
      </c>
      <c r="B6" s="95">
        <v>88519</v>
      </c>
      <c r="C6" s="95">
        <v>44086</v>
      </c>
      <c r="D6" s="95">
        <v>44433</v>
      </c>
      <c r="E6" s="57">
        <v>87975.5</v>
      </c>
    </row>
    <row r="7" spans="1:5" s="11" customFormat="1" ht="14.1" customHeight="1" x14ac:dyDescent="0.2">
      <c r="A7" s="14" t="s">
        <v>126</v>
      </c>
      <c r="B7" s="95">
        <v>247943</v>
      </c>
      <c r="C7" s="95">
        <v>120809</v>
      </c>
      <c r="D7" s="95">
        <v>127134</v>
      </c>
      <c r="E7" s="57">
        <v>247692</v>
      </c>
    </row>
    <row r="8" spans="1:5" s="8" customFormat="1" ht="14.25" customHeight="1" x14ac:dyDescent="0.2">
      <c r="A8" s="14" t="s">
        <v>127</v>
      </c>
      <c r="B8" s="95">
        <v>216318</v>
      </c>
      <c r="C8" s="95">
        <v>103884</v>
      </c>
      <c r="D8" s="95">
        <v>112434</v>
      </c>
      <c r="E8" s="57">
        <v>216515</v>
      </c>
    </row>
    <row r="9" spans="1:5" s="8" customFormat="1" ht="14.25" customHeight="1" x14ac:dyDescent="0.2">
      <c r="A9" s="14" t="s">
        <v>128</v>
      </c>
      <c r="B9" s="95">
        <v>79335</v>
      </c>
      <c r="C9" s="95">
        <v>39190</v>
      </c>
      <c r="D9" s="95">
        <v>40145</v>
      </c>
      <c r="E9" s="57">
        <v>79507.5</v>
      </c>
    </row>
    <row r="10" spans="1:5" s="8" customFormat="1" ht="14.25" customHeight="1" x14ac:dyDescent="0.2">
      <c r="A10" s="14" t="s">
        <v>129</v>
      </c>
      <c r="B10" s="95">
        <v>133447</v>
      </c>
      <c r="C10" s="95">
        <v>65911</v>
      </c>
      <c r="D10" s="95">
        <v>67536</v>
      </c>
      <c r="E10" s="57">
        <v>133503.5</v>
      </c>
    </row>
    <row r="11" spans="1:5" s="8" customFormat="1" ht="14.25" customHeight="1" x14ac:dyDescent="0.2">
      <c r="A11" s="14" t="s">
        <v>130</v>
      </c>
      <c r="B11" s="95">
        <v>196074</v>
      </c>
      <c r="C11" s="95">
        <v>96281</v>
      </c>
      <c r="D11" s="95">
        <v>99793</v>
      </c>
      <c r="E11" s="57">
        <v>195568.5</v>
      </c>
    </row>
    <row r="12" spans="1:5" s="8" customFormat="1" ht="14.25" customHeight="1" x14ac:dyDescent="0.2">
      <c r="A12" s="14" t="s">
        <v>131</v>
      </c>
      <c r="B12" s="95">
        <v>165462</v>
      </c>
      <c r="C12" s="95">
        <v>81108</v>
      </c>
      <c r="D12" s="95">
        <v>84354</v>
      </c>
      <c r="E12" s="57">
        <v>165194</v>
      </c>
    </row>
    <row r="13" spans="1:5" s="8" customFormat="1" ht="14.25" customHeight="1" x14ac:dyDescent="0.2">
      <c r="A13" s="14" t="s">
        <v>132</v>
      </c>
      <c r="B13" s="95">
        <v>200584</v>
      </c>
      <c r="C13" s="95">
        <v>96850</v>
      </c>
      <c r="D13" s="95">
        <v>103734</v>
      </c>
      <c r="E13" s="57">
        <v>200698.5</v>
      </c>
    </row>
    <row r="14" spans="1:5" s="8" customFormat="1" ht="14.25" customHeight="1" x14ac:dyDescent="0.2">
      <c r="A14" s="14" t="s">
        <v>133</v>
      </c>
      <c r="B14" s="95">
        <v>312662</v>
      </c>
      <c r="C14" s="95">
        <v>153401</v>
      </c>
      <c r="D14" s="95">
        <v>159261</v>
      </c>
      <c r="E14" s="57">
        <v>311657.5</v>
      </c>
    </row>
    <row r="15" spans="1:5" s="8" customFormat="1" ht="14.25" customHeight="1" x14ac:dyDescent="0.2">
      <c r="A15" s="14" t="s">
        <v>134</v>
      </c>
      <c r="B15" s="95">
        <v>128842</v>
      </c>
      <c r="C15" s="95">
        <v>62670</v>
      </c>
      <c r="D15" s="95">
        <v>66172</v>
      </c>
      <c r="E15" s="57">
        <v>128772.5</v>
      </c>
    </row>
    <row r="16" spans="1:5" s="8" customFormat="1" ht="14.25" customHeight="1" x14ac:dyDescent="0.2">
      <c r="A16" s="14" t="s">
        <v>135</v>
      </c>
      <c r="B16" s="95">
        <v>273022</v>
      </c>
      <c r="C16" s="95">
        <v>134407</v>
      </c>
      <c r="D16" s="95">
        <v>138615</v>
      </c>
      <c r="E16" s="57">
        <v>272679.5</v>
      </c>
    </row>
    <row r="17" spans="1:8" x14ac:dyDescent="0.2">
      <c r="A17" s="14" t="s">
        <v>136</v>
      </c>
      <c r="B17" s="95">
        <v>199503</v>
      </c>
      <c r="C17" s="95">
        <v>98846</v>
      </c>
      <c r="D17" s="95">
        <v>100657</v>
      </c>
      <c r="E17" s="57">
        <v>199094</v>
      </c>
      <c r="F17" s="15"/>
      <c r="G17" s="15"/>
      <c r="H17" s="15"/>
    </row>
    <row r="18" spans="1:8" x14ac:dyDescent="0.2">
      <c r="A18" s="14" t="s">
        <v>137</v>
      </c>
      <c r="B18" s="95">
        <v>274025</v>
      </c>
      <c r="C18" s="95">
        <v>135470</v>
      </c>
      <c r="D18" s="95">
        <v>138555</v>
      </c>
      <c r="E18" s="57">
        <v>273130</v>
      </c>
      <c r="F18" s="15"/>
      <c r="G18" s="15"/>
      <c r="H18" s="15"/>
    </row>
    <row r="19" spans="1:8" x14ac:dyDescent="0.2">
      <c r="A19" s="14" t="s">
        <v>138</v>
      </c>
      <c r="B19" s="95">
        <v>131613</v>
      </c>
      <c r="C19" s="95">
        <v>65054</v>
      </c>
      <c r="D19" s="95">
        <v>66559</v>
      </c>
      <c r="E19" s="57">
        <v>131744</v>
      </c>
      <c r="F19" s="9"/>
      <c r="G19" s="9"/>
      <c r="H19" s="9"/>
    </row>
    <row r="20" spans="1:8" x14ac:dyDescent="0.2">
      <c r="A20" s="14" t="s">
        <v>139</v>
      </c>
      <c r="B20" s="95">
        <v>242472</v>
      </c>
      <c r="C20" s="95">
        <v>118568</v>
      </c>
      <c r="D20" s="95">
        <v>123904</v>
      </c>
      <c r="E20" s="57">
        <v>242141.5</v>
      </c>
    </row>
    <row r="21" spans="1:8" x14ac:dyDescent="0.2">
      <c r="A21" s="18" t="s">
        <v>140</v>
      </c>
      <c r="B21" s="96">
        <v>2889821</v>
      </c>
      <c r="C21" s="96">
        <v>1416535</v>
      </c>
      <c r="D21" s="96">
        <v>1473286</v>
      </c>
      <c r="E21" s="97">
        <v>2885873.5</v>
      </c>
    </row>
    <row r="23" spans="1:8" x14ac:dyDescent="0.2">
      <c r="A23" s="80" t="s">
        <v>157</v>
      </c>
      <c r="B23" s="81"/>
    </row>
    <row r="26" spans="1:8" s="11" customFormat="1" x14ac:dyDescent="0.2">
      <c r="A26" s="4"/>
    </row>
    <row r="27" spans="1:8" s="11" customFormat="1" x14ac:dyDescent="0.2">
      <c r="A27" s="4"/>
    </row>
    <row r="28" spans="1:8" s="11" customFormat="1" x14ac:dyDescent="0.2">
      <c r="A28" s="4"/>
    </row>
    <row r="29" spans="1:8" s="11" customFormat="1" x14ac:dyDescent="0.2">
      <c r="A29" s="4"/>
    </row>
    <row r="30" spans="1:8" s="11" customFormat="1" x14ac:dyDescent="0.2">
      <c r="A30" s="4"/>
    </row>
    <row r="32" spans="1:8" x14ac:dyDescent="0.2">
      <c r="A32" s="11"/>
      <c r="B32" s="11"/>
      <c r="C32" s="11"/>
      <c r="D32" s="11"/>
      <c r="E32" s="11"/>
    </row>
  </sheetData>
  <mergeCells count="5">
    <mergeCell ref="A1:E1"/>
    <mergeCell ref="B3:D3"/>
    <mergeCell ref="A23:B23"/>
    <mergeCell ref="E3:E4"/>
    <mergeCell ref="A3:A4"/>
  </mergeCells>
  <conditionalFormatting sqref="A5:C5 E5">
    <cfRule type="expression" dxfId="82" priority="41">
      <formula>MOD(ROW(),2)=0</formula>
    </cfRule>
  </conditionalFormatting>
  <conditionalFormatting sqref="D5">
    <cfRule type="expression" dxfId="81" priority="32">
      <formula>MOD(ROW(),2)=0</formula>
    </cfRule>
  </conditionalFormatting>
  <conditionalFormatting sqref="A6:C7">
    <cfRule type="expression" dxfId="80" priority="31">
      <formula>MOD(ROW(),2)=0</formula>
    </cfRule>
  </conditionalFormatting>
  <conditionalFormatting sqref="D6:D7">
    <cfRule type="expression" dxfId="79" priority="30">
      <formula>MOD(ROW(),2)=0</formula>
    </cfRule>
  </conditionalFormatting>
  <conditionalFormatting sqref="A8:C9">
    <cfRule type="expression" dxfId="78" priority="29">
      <formula>MOD(ROW(),2)=0</formula>
    </cfRule>
  </conditionalFormatting>
  <conditionalFormatting sqref="D8:D9">
    <cfRule type="expression" dxfId="77" priority="28">
      <formula>MOD(ROW(),2)=0</formula>
    </cfRule>
  </conditionalFormatting>
  <conditionalFormatting sqref="A10:C11">
    <cfRule type="expression" dxfId="76" priority="27">
      <formula>MOD(ROW(),2)=0</formula>
    </cfRule>
  </conditionalFormatting>
  <conditionalFormatting sqref="D10:D11">
    <cfRule type="expression" dxfId="75" priority="26">
      <formula>MOD(ROW(),2)=0</formula>
    </cfRule>
  </conditionalFormatting>
  <conditionalFormatting sqref="A12:C13">
    <cfRule type="expression" dxfId="74" priority="25">
      <formula>MOD(ROW(),2)=0</formula>
    </cfRule>
  </conditionalFormatting>
  <conditionalFormatting sqref="D12:D13">
    <cfRule type="expression" dxfId="73" priority="24">
      <formula>MOD(ROW(),2)=0</formula>
    </cfRule>
  </conditionalFormatting>
  <conditionalFormatting sqref="A14:C15">
    <cfRule type="expression" dxfId="72" priority="23">
      <formula>MOD(ROW(),2)=0</formula>
    </cfRule>
  </conditionalFormatting>
  <conditionalFormatting sqref="D14:D15">
    <cfRule type="expression" dxfId="71" priority="22">
      <formula>MOD(ROW(),2)=0</formula>
    </cfRule>
  </conditionalFormatting>
  <conditionalFormatting sqref="A16:C16">
    <cfRule type="expression" dxfId="70" priority="21">
      <formula>MOD(ROW(),2)=0</formula>
    </cfRule>
  </conditionalFormatting>
  <conditionalFormatting sqref="D16">
    <cfRule type="expression" dxfId="69" priority="20">
      <formula>MOD(ROW(),2)=0</formula>
    </cfRule>
  </conditionalFormatting>
  <conditionalFormatting sqref="A17:C18">
    <cfRule type="expression" dxfId="68" priority="19">
      <formula>MOD(ROW(),2)=0</formula>
    </cfRule>
  </conditionalFormatting>
  <conditionalFormatting sqref="D17:D18">
    <cfRule type="expression" dxfId="67" priority="18">
      <formula>MOD(ROW(),2)=0</formula>
    </cfRule>
  </conditionalFormatting>
  <conditionalFormatting sqref="A19:C19">
    <cfRule type="expression" dxfId="66" priority="17">
      <formula>MOD(ROW(),2)=0</formula>
    </cfRule>
  </conditionalFormatting>
  <conditionalFormatting sqref="D19">
    <cfRule type="expression" dxfId="65" priority="16">
      <formula>MOD(ROW(),2)=0</formula>
    </cfRule>
  </conditionalFormatting>
  <conditionalFormatting sqref="A21:C21 E21">
    <cfRule type="expression" dxfId="64" priority="13">
      <formula>MOD(ROW(),2)=0</formula>
    </cfRule>
  </conditionalFormatting>
  <conditionalFormatting sqref="D21">
    <cfRule type="expression" dxfId="63" priority="12">
      <formula>MOD(ROW(),2)=0</formula>
    </cfRule>
  </conditionalFormatting>
  <conditionalFormatting sqref="A20:C20">
    <cfRule type="expression" dxfId="62" priority="11">
      <formula>MOD(ROW(),2)=0</formula>
    </cfRule>
  </conditionalFormatting>
  <conditionalFormatting sqref="D20">
    <cfRule type="expression" dxfId="61" priority="10">
      <formula>MOD(ROW(),2)=0</formula>
    </cfRule>
  </conditionalFormatting>
  <conditionalFormatting sqref="E6:E7">
    <cfRule type="expression" dxfId="60" priority="9">
      <formula>MOD(ROW(),2)=0</formula>
    </cfRule>
  </conditionalFormatting>
  <conditionalFormatting sqref="E8:E9">
    <cfRule type="expression" dxfId="59" priority="8">
      <formula>MOD(ROW(),2)=0</formula>
    </cfRule>
  </conditionalFormatting>
  <conditionalFormatting sqref="E10:E11">
    <cfRule type="expression" dxfId="58" priority="7">
      <formula>MOD(ROW(),2)=0</formula>
    </cfRule>
  </conditionalFormatting>
  <conditionalFormatting sqref="E12:E13">
    <cfRule type="expression" dxfId="57" priority="6">
      <formula>MOD(ROW(),2)=0</formula>
    </cfRule>
  </conditionalFormatting>
  <conditionalFormatting sqref="E14:E15">
    <cfRule type="expression" dxfId="56" priority="5">
      <formula>MOD(ROW(),2)=0</formula>
    </cfRule>
  </conditionalFormatting>
  <conditionalFormatting sqref="E16">
    <cfRule type="expression" dxfId="55" priority="4">
      <formula>MOD(ROW(),2)=0</formula>
    </cfRule>
  </conditionalFormatting>
  <conditionalFormatting sqref="E17:E18">
    <cfRule type="expression" dxfId="54" priority="3">
      <formula>MOD(ROW(),2)=0</formula>
    </cfRule>
  </conditionalFormatting>
  <conditionalFormatting sqref="E19">
    <cfRule type="expression" dxfId="53" priority="2">
      <formula>MOD(ROW(),2)=0</formula>
    </cfRule>
  </conditionalFormatting>
  <conditionalFormatting sqref="E20">
    <cfRule type="expression" dxfId="5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Nord&amp;C&amp;"Arial,Standard"&amp;8&amp;P&amp;R&amp;"Arial,Standard"&amp;8Statistischer Bericht A I 3 - j 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152"/>
  <sheetViews>
    <sheetView zoomScaleNormal="100" workbookViewId="0"/>
  </sheetViews>
  <sheetFormatPr baseColWidth="10" defaultColWidth="11.28515625" defaultRowHeight="12.75" x14ac:dyDescent="0.2"/>
  <cols>
    <col min="1" max="1" width="23.28515625" customWidth="1"/>
    <col min="2" max="2" width="14.7109375" style="11" customWidth="1"/>
    <col min="3" max="5" width="16.7109375" customWidth="1"/>
    <col min="6" max="26" width="11.28515625" customWidth="1"/>
  </cols>
  <sheetData>
    <row r="1" spans="1:8" s="10" customFormat="1" ht="14.1" customHeight="1" x14ac:dyDescent="0.2">
      <c r="A1" s="86" t="s">
        <v>162</v>
      </c>
      <c r="B1" s="86"/>
      <c r="C1" s="87"/>
      <c r="D1" s="87"/>
      <c r="E1" s="87"/>
    </row>
    <row r="2" spans="1:8" s="10" customFormat="1" ht="14.1" customHeight="1" x14ac:dyDescent="0.2">
      <c r="A2" s="90" t="s">
        <v>164</v>
      </c>
      <c r="B2" s="90"/>
      <c r="C2" s="90"/>
      <c r="D2" s="90"/>
      <c r="E2" s="90"/>
    </row>
    <row r="3" spans="1:8" s="10" customFormat="1" ht="14.1" customHeight="1" x14ac:dyDescent="0.2">
      <c r="A3" s="86" t="s">
        <v>125</v>
      </c>
      <c r="B3" s="86"/>
      <c r="C3" s="86"/>
      <c r="D3" s="86"/>
      <c r="E3" s="86"/>
    </row>
    <row r="4" spans="1:8" s="10" customFormat="1" ht="14.1" customHeight="1" x14ac:dyDescent="0.2">
      <c r="A4" s="28"/>
      <c r="B4" s="28"/>
      <c r="C4" s="28"/>
      <c r="D4" s="28"/>
      <c r="E4" s="28"/>
    </row>
    <row r="5" spans="1:8" ht="28.35" customHeight="1" x14ac:dyDescent="0.2">
      <c r="A5" s="91" t="s">
        <v>161</v>
      </c>
      <c r="B5" s="93" t="s">
        <v>163</v>
      </c>
      <c r="C5" s="88" t="s">
        <v>30</v>
      </c>
      <c r="D5" s="88" t="s">
        <v>22</v>
      </c>
      <c r="E5" s="89" t="s">
        <v>23</v>
      </c>
    </row>
    <row r="6" spans="1:8" ht="28.35" customHeight="1" x14ac:dyDescent="0.2">
      <c r="A6" s="92"/>
      <c r="B6" s="94"/>
      <c r="C6" s="19" t="s">
        <v>158</v>
      </c>
      <c r="D6" s="19" t="s">
        <v>159</v>
      </c>
      <c r="E6" s="20" t="s">
        <v>160</v>
      </c>
    </row>
    <row r="7" spans="1:8" s="11" customFormat="1" ht="14.1" customHeight="1" x14ac:dyDescent="0.2">
      <c r="A7" s="45"/>
      <c r="B7" s="51"/>
      <c r="C7" s="21"/>
      <c r="D7" s="21"/>
      <c r="E7" s="21"/>
    </row>
    <row r="8" spans="1:8" s="11" customFormat="1" ht="14.1" customHeight="1" x14ac:dyDescent="0.2">
      <c r="A8" s="46" t="s">
        <v>31</v>
      </c>
      <c r="B8" s="98">
        <v>2017</v>
      </c>
      <c r="C8" s="99">
        <v>855</v>
      </c>
      <c r="D8" s="99">
        <v>435</v>
      </c>
      <c r="E8" s="99">
        <v>420</v>
      </c>
    </row>
    <row r="9" spans="1:8" ht="14.1" customHeight="1" x14ac:dyDescent="0.2">
      <c r="A9" s="46" t="s">
        <v>32</v>
      </c>
      <c r="B9" s="98">
        <f>$B$8-1</f>
        <v>2016</v>
      </c>
      <c r="C9" s="99">
        <v>888</v>
      </c>
      <c r="D9" s="99">
        <v>463</v>
      </c>
      <c r="E9" s="99">
        <v>425</v>
      </c>
    </row>
    <row r="10" spans="1:8" ht="14.1" customHeight="1" x14ac:dyDescent="0.2">
      <c r="A10" s="46" t="s">
        <v>33</v>
      </c>
      <c r="B10" s="98">
        <f>$B$8-2</f>
        <v>2015</v>
      </c>
      <c r="C10" s="99">
        <v>814</v>
      </c>
      <c r="D10" s="99">
        <v>427</v>
      </c>
      <c r="E10" s="99">
        <v>387</v>
      </c>
    </row>
    <row r="11" spans="1:8" ht="14.1" customHeight="1" x14ac:dyDescent="0.2">
      <c r="A11" s="46" t="s">
        <v>34</v>
      </c>
      <c r="B11" s="98">
        <f>$B$8-3</f>
        <v>2014</v>
      </c>
      <c r="C11" s="99">
        <v>741</v>
      </c>
      <c r="D11" s="99">
        <v>380</v>
      </c>
      <c r="E11" s="99">
        <v>361</v>
      </c>
      <c r="H11" s="24"/>
    </row>
    <row r="12" spans="1:8" ht="14.1" customHeight="1" x14ac:dyDescent="0.2">
      <c r="A12" s="46" t="s">
        <v>35</v>
      </c>
      <c r="B12" s="98">
        <f>$B$8-4</f>
        <v>2013</v>
      </c>
      <c r="C12" s="99">
        <v>752</v>
      </c>
      <c r="D12" s="99">
        <v>364</v>
      </c>
      <c r="E12" s="99">
        <v>388</v>
      </c>
    </row>
    <row r="13" spans="1:8" ht="14.1" customHeight="1" x14ac:dyDescent="0.2">
      <c r="A13" s="54" t="s">
        <v>36</v>
      </c>
      <c r="B13" s="98"/>
      <c r="C13" s="99">
        <f>SUM(C8:C12)</f>
        <v>4050</v>
      </c>
      <c r="D13" s="99">
        <f>SUM(D8:D12)</f>
        <v>2069</v>
      </c>
      <c r="E13" s="99">
        <f>SUM(E8:E12)</f>
        <v>1981</v>
      </c>
    </row>
    <row r="14" spans="1:8" ht="14.1" customHeight="1" x14ac:dyDescent="0.2">
      <c r="A14" s="47" t="s">
        <v>37</v>
      </c>
      <c r="B14" s="98">
        <f>$B$8-5</f>
        <v>2012</v>
      </c>
      <c r="C14" s="99">
        <v>846</v>
      </c>
      <c r="D14" s="99">
        <v>413</v>
      </c>
      <c r="E14" s="99">
        <v>433</v>
      </c>
    </row>
    <row r="15" spans="1:8" ht="14.1" customHeight="1" x14ac:dyDescent="0.2">
      <c r="A15" s="47" t="s">
        <v>38</v>
      </c>
      <c r="B15" s="98">
        <f>$B$8-6</f>
        <v>2011</v>
      </c>
      <c r="C15" s="99">
        <v>708</v>
      </c>
      <c r="D15" s="99">
        <v>355</v>
      </c>
      <c r="E15" s="99">
        <v>353</v>
      </c>
    </row>
    <row r="16" spans="1:8" ht="14.1" customHeight="1" x14ac:dyDescent="0.2">
      <c r="A16" s="47" t="s">
        <v>39</v>
      </c>
      <c r="B16" s="98">
        <f>$B$8-7</f>
        <v>2010</v>
      </c>
      <c r="C16" s="99">
        <v>793</v>
      </c>
      <c r="D16" s="99">
        <v>418</v>
      </c>
      <c r="E16" s="99">
        <v>375</v>
      </c>
    </row>
    <row r="17" spans="1:5" ht="14.1" customHeight="1" x14ac:dyDescent="0.2">
      <c r="A17" s="47" t="s">
        <v>40</v>
      </c>
      <c r="B17" s="98">
        <f>$B$8-8</f>
        <v>2009</v>
      </c>
      <c r="C17" s="99">
        <v>725</v>
      </c>
      <c r="D17" s="99">
        <v>358</v>
      </c>
      <c r="E17" s="99">
        <v>367</v>
      </c>
    </row>
    <row r="18" spans="1:5" ht="14.1" customHeight="1" x14ac:dyDescent="0.2">
      <c r="A18" s="47" t="s">
        <v>41</v>
      </c>
      <c r="B18" s="98">
        <f>$B$8-9</f>
        <v>2008</v>
      </c>
      <c r="C18" s="99">
        <v>676</v>
      </c>
      <c r="D18" s="99">
        <v>364</v>
      </c>
      <c r="E18" s="99">
        <v>312</v>
      </c>
    </row>
    <row r="19" spans="1:5" ht="14.1" customHeight="1" x14ac:dyDescent="0.2">
      <c r="A19" s="55" t="s">
        <v>36</v>
      </c>
      <c r="B19" s="100"/>
      <c r="C19" s="99">
        <f>SUM(C14:C18)</f>
        <v>3748</v>
      </c>
      <c r="D19" s="99">
        <f>SUM(D14:D18)</f>
        <v>1908</v>
      </c>
      <c r="E19" s="99">
        <f>SUM(E14:E18)</f>
        <v>1840</v>
      </c>
    </row>
    <row r="20" spans="1:5" ht="14.1" customHeight="1" x14ac:dyDescent="0.2">
      <c r="A20" s="47" t="s">
        <v>42</v>
      </c>
      <c r="B20" s="98">
        <f>$B$8-10</f>
        <v>2007</v>
      </c>
      <c r="C20" s="99">
        <v>740</v>
      </c>
      <c r="D20" s="99">
        <v>401</v>
      </c>
      <c r="E20" s="99">
        <v>339</v>
      </c>
    </row>
    <row r="21" spans="1:5" ht="14.1" customHeight="1" x14ac:dyDescent="0.2">
      <c r="A21" s="47" t="s">
        <v>43</v>
      </c>
      <c r="B21" s="98">
        <f>$B$8-11</f>
        <v>2006</v>
      </c>
      <c r="C21" s="99">
        <v>691</v>
      </c>
      <c r="D21" s="99">
        <v>339</v>
      </c>
      <c r="E21" s="99">
        <v>352</v>
      </c>
    </row>
    <row r="22" spans="1:5" ht="14.1" customHeight="1" x14ac:dyDescent="0.2">
      <c r="A22" s="47" t="s">
        <v>44</v>
      </c>
      <c r="B22" s="98">
        <f>$B$8-12</f>
        <v>2005</v>
      </c>
      <c r="C22" s="99">
        <v>703</v>
      </c>
      <c r="D22" s="99">
        <v>350</v>
      </c>
      <c r="E22" s="99">
        <v>353</v>
      </c>
    </row>
    <row r="23" spans="1:5" ht="14.1" customHeight="1" x14ac:dyDescent="0.2">
      <c r="A23" s="47" t="s">
        <v>45</v>
      </c>
      <c r="B23" s="98">
        <f>$B$8-13</f>
        <v>2004</v>
      </c>
      <c r="C23" s="99">
        <v>701</v>
      </c>
      <c r="D23" s="99">
        <v>362</v>
      </c>
      <c r="E23" s="99">
        <v>339</v>
      </c>
    </row>
    <row r="24" spans="1:5" ht="14.1" customHeight="1" x14ac:dyDescent="0.2">
      <c r="A24" s="47" t="s">
        <v>46</v>
      </c>
      <c r="B24" s="98">
        <f>$B$8-14</f>
        <v>2003</v>
      </c>
      <c r="C24" s="99">
        <v>629</v>
      </c>
      <c r="D24" s="99">
        <v>333</v>
      </c>
      <c r="E24" s="99">
        <v>296</v>
      </c>
    </row>
    <row r="25" spans="1:5" ht="14.1" customHeight="1" x14ac:dyDescent="0.2">
      <c r="A25" s="55" t="s">
        <v>36</v>
      </c>
      <c r="B25" s="100"/>
      <c r="C25" s="99">
        <f>SUM(C20:C24)</f>
        <v>3464</v>
      </c>
      <c r="D25" s="99">
        <f>SUM(D20:D24)</f>
        <v>1785</v>
      </c>
      <c r="E25" s="99">
        <f>SUM(E20:E24)</f>
        <v>1679</v>
      </c>
    </row>
    <row r="26" spans="1:5" ht="14.1" customHeight="1" x14ac:dyDescent="0.2">
      <c r="A26" s="47" t="s">
        <v>47</v>
      </c>
      <c r="B26" s="98">
        <f>$B$8-15</f>
        <v>2002</v>
      </c>
      <c r="C26" s="99">
        <v>740</v>
      </c>
      <c r="D26" s="99">
        <v>384</v>
      </c>
      <c r="E26" s="99">
        <v>356</v>
      </c>
    </row>
    <row r="27" spans="1:5" ht="14.1" customHeight="1" x14ac:dyDescent="0.2">
      <c r="A27" s="47" t="s">
        <v>48</v>
      </c>
      <c r="B27" s="98">
        <f>$B$8-16</f>
        <v>2001</v>
      </c>
      <c r="C27" s="99">
        <v>757</v>
      </c>
      <c r="D27" s="99">
        <v>409</v>
      </c>
      <c r="E27" s="99">
        <v>348</v>
      </c>
    </row>
    <row r="28" spans="1:5" ht="14.1" customHeight="1" x14ac:dyDescent="0.2">
      <c r="A28" s="47" t="s">
        <v>49</v>
      </c>
      <c r="B28" s="98">
        <f>$B$8-17</f>
        <v>2000</v>
      </c>
      <c r="C28" s="99">
        <v>839</v>
      </c>
      <c r="D28" s="99">
        <v>447</v>
      </c>
      <c r="E28" s="99">
        <v>392</v>
      </c>
    </row>
    <row r="29" spans="1:5" ht="14.1" customHeight="1" x14ac:dyDescent="0.2">
      <c r="A29" s="47" t="s">
        <v>50</v>
      </c>
      <c r="B29" s="98">
        <f>$B$8-18</f>
        <v>1999</v>
      </c>
      <c r="C29" s="99">
        <v>946</v>
      </c>
      <c r="D29" s="99">
        <v>518</v>
      </c>
      <c r="E29" s="99">
        <v>428</v>
      </c>
    </row>
    <row r="30" spans="1:5" ht="14.1" customHeight="1" x14ac:dyDescent="0.2">
      <c r="A30" s="46" t="s">
        <v>51</v>
      </c>
      <c r="B30" s="98">
        <f>$B$8-19</f>
        <v>1998</v>
      </c>
      <c r="C30" s="99">
        <v>1168</v>
      </c>
      <c r="D30" s="99">
        <v>539</v>
      </c>
      <c r="E30" s="99">
        <v>629</v>
      </c>
    </row>
    <row r="31" spans="1:5" ht="14.1" customHeight="1" x14ac:dyDescent="0.2">
      <c r="A31" s="55" t="s">
        <v>36</v>
      </c>
      <c r="B31" s="100"/>
      <c r="C31" s="99">
        <f>SUM(C26:C30)</f>
        <v>4450</v>
      </c>
      <c r="D31" s="99">
        <f>SUM(D26:D30)</f>
        <v>2297</v>
      </c>
      <c r="E31" s="99">
        <f>SUM(E26:E30)</f>
        <v>2153</v>
      </c>
    </row>
    <row r="32" spans="1:5" ht="14.1" customHeight="1" x14ac:dyDescent="0.2">
      <c r="A32" s="47" t="s">
        <v>52</v>
      </c>
      <c r="B32" s="98">
        <f>$B$8-20</f>
        <v>1997</v>
      </c>
      <c r="C32" s="99">
        <v>1447</v>
      </c>
      <c r="D32" s="99">
        <v>655</v>
      </c>
      <c r="E32" s="99">
        <v>792</v>
      </c>
    </row>
    <row r="33" spans="1:5" ht="14.1" customHeight="1" x14ac:dyDescent="0.2">
      <c r="A33" s="47" t="s">
        <v>53</v>
      </c>
      <c r="B33" s="98">
        <f>$B$8-21</f>
        <v>1996</v>
      </c>
      <c r="C33" s="99">
        <v>1653</v>
      </c>
      <c r="D33" s="99">
        <v>768</v>
      </c>
      <c r="E33" s="99">
        <v>885</v>
      </c>
    </row>
    <row r="34" spans="1:5" ht="14.1" customHeight="1" x14ac:dyDescent="0.2">
      <c r="A34" s="47" t="s">
        <v>54</v>
      </c>
      <c r="B34" s="98">
        <f>$B$8-22</f>
        <v>1995</v>
      </c>
      <c r="C34" s="99">
        <v>1759</v>
      </c>
      <c r="D34" s="99">
        <v>824</v>
      </c>
      <c r="E34" s="99">
        <v>935</v>
      </c>
    </row>
    <row r="35" spans="1:5" ht="14.1" customHeight="1" x14ac:dyDescent="0.2">
      <c r="A35" s="47" t="s">
        <v>55</v>
      </c>
      <c r="B35" s="98">
        <f>$B$8-23</f>
        <v>1994</v>
      </c>
      <c r="C35" s="99">
        <v>1806</v>
      </c>
      <c r="D35" s="99">
        <v>882</v>
      </c>
      <c r="E35" s="99">
        <v>924</v>
      </c>
    </row>
    <row r="36" spans="1:5" ht="14.1" customHeight="1" x14ac:dyDescent="0.2">
      <c r="A36" s="47" t="s">
        <v>56</v>
      </c>
      <c r="B36" s="98">
        <f>$B$8-24</f>
        <v>1993</v>
      </c>
      <c r="C36" s="99">
        <v>1799</v>
      </c>
      <c r="D36" s="99">
        <v>927</v>
      </c>
      <c r="E36" s="99">
        <v>872</v>
      </c>
    </row>
    <row r="37" spans="1:5" ht="14.1" customHeight="1" x14ac:dyDescent="0.2">
      <c r="A37" s="55" t="s">
        <v>36</v>
      </c>
      <c r="B37" s="100"/>
      <c r="C37" s="99">
        <f>SUM(C32:C36)</f>
        <v>8464</v>
      </c>
      <c r="D37" s="99">
        <f>SUM(D32:D36)</f>
        <v>4056</v>
      </c>
      <c r="E37" s="99">
        <f>SUM(E32:E36)</f>
        <v>4408</v>
      </c>
    </row>
    <row r="38" spans="1:5" ht="14.1" customHeight="1" x14ac:dyDescent="0.2">
      <c r="A38" s="47" t="s">
        <v>57</v>
      </c>
      <c r="B38" s="98">
        <f>$B$8-25</f>
        <v>1992</v>
      </c>
      <c r="C38" s="99">
        <v>1765</v>
      </c>
      <c r="D38" s="99">
        <v>917</v>
      </c>
      <c r="E38" s="99">
        <v>848</v>
      </c>
    </row>
    <row r="39" spans="1:5" ht="14.1" customHeight="1" x14ac:dyDescent="0.2">
      <c r="A39" s="47" t="s">
        <v>58</v>
      </c>
      <c r="B39" s="98">
        <f>$B$8-26</f>
        <v>1991</v>
      </c>
      <c r="C39" s="99">
        <v>1703</v>
      </c>
      <c r="D39" s="99">
        <v>944</v>
      </c>
      <c r="E39" s="99">
        <v>759</v>
      </c>
    </row>
    <row r="40" spans="1:5" ht="14.1" customHeight="1" x14ac:dyDescent="0.2">
      <c r="A40" s="47" t="s">
        <v>59</v>
      </c>
      <c r="B40" s="98">
        <f>$B$8-27</f>
        <v>1990</v>
      </c>
      <c r="C40" s="99">
        <v>1626</v>
      </c>
      <c r="D40" s="99">
        <v>910</v>
      </c>
      <c r="E40" s="99">
        <v>716</v>
      </c>
    </row>
    <row r="41" spans="1:5" ht="14.1" customHeight="1" x14ac:dyDescent="0.2">
      <c r="A41" s="47" t="s">
        <v>60</v>
      </c>
      <c r="B41" s="98">
        <f>$B$8-28</f>
        <v>1989</v>
      </c>
      <c r="C41" s="99">
        <v>1549</v>
      </c>
      <c r="D41" s="99">
        <v>878</v>
      </c>
      <c r="E41" s="99">
        <v>671</v>
      </c>
    </row>
    <row r="42" spans="1:5" ht="14.1" customHeight="1" x14ac:dyDescent="0.2">
      <c r="A42" s="47" t="s">
        <v>61</v>
      </c>
      <c r="B42" s="98">
        <f>$B$8-29</f>
        <v>1988</v>
      </c>
      <c r="C42" s="99">
        <v>1375</v>
      </c>
      <c r="D42" s="99">
        <v>797</v>
      </c>
      <c r="E42" s="99">
        <v>578</v>
      </c>
    </row>
    <row r="43" spans="1:5" ht="14.1" customHeight="1" x14ac:dyDescent="0.2">
      <c r="A43" s="55" t="s">
        <v>36</v>
      </c>
      <c r="B43" s="100"/>
      <c r="C43" s="99">
        <f>SUM(C38:C42)</f>
        <v>8018</v>
      </c>
      <c r="D43" s="99">
        <f>SUM(D38:D42)</f>
        <v>4446</v>
      </c>
      <c r="E43" s="99">
        <f>SUM(E38:E42)</f>
        <v>3572</v>
      </c>
    </row>
    <row r="44" spans="1:5" ht="14.1" customHeight="1" x14ac:dyDescent="0.2">
      <c r="A44" s="47" t="s">
        <v>62</v>
      </c>
      <c r="B44" s="98">
        <f>$B$8-30</f>
        <v>1987</v>
      </c>
      <c r="C44" s="99">
        <v>1276</v>
      </c>
      <c r="D44" s="99">
        <v>725</v>
      </c>
      <c r="E44" s="99">
        <v>551</v>
      </c>
    </row>
    <row r="45" spans="1:5" ht="14.1" customHeight="1" x14ac:dyDescent="0.2">
      <c r="A45" s="47" t="s">
        <v>63</v>
      </c>
      <c r="B45" s="98">
        <f>$B$8-31</f>
        <v>1986</v>
      </c>
      <c r="C45" s="99">
        <v>1147</v>
      </c>
      <c r="D45" s="99">
        <v>649</v>
      </c>
      <c r="E45" s="99">
        <v>498</v>
      </c>
    </row>
    <row r="46" spans="1:5" ht="14.1" customHeight="1" x14ac:dyDescent="0.2">
      <c r="A46" s="47" t="s">
        <v>64</v>
      </c>
      <c r="B46" s="98">
        <f>$B$8-32</f>
        <v>1985</v>
      </c>
      <c r="C46" s="99">
        <v>1084</v>
      </c>
      <c r="D46" s="99">
        <v>602</v>
      </c>
      <c r="E46" s="99">
        <v>482</v>
      </c>
    </row>
    <row r="47" spans="1:5" ht="14.1" customHeight="1" x14ac:dyDescent="0.2">
      <c r="A47" s="47" t="s">
        <v>65</v>
      </c>
      <c r="B47" s="98">
        <f>$B$8-33</f>
        <v>1984</v>
      </c>
      <c r="C47" s="99">
        <v>1100</v>
      </c>
      <c r="D47" s="99">
        <v>618</v>
      </c>
      <c r="E47" s="99">
        <v>482</v>
      </c>
    </row>
    <row r="48" spans="1:5" ht="14.1" customHeight="1" x14ac:dyDescent="0.2">
      <c r="A48" s="47" t="s">
        <v>66</v>
      </c>
      <c r="B48" s="98">
        <f>$B$8-34</f>
        <v>1983</v>
      </c>
      <c r="C48" s="99">
        <v>991</v>
      </c>
      <c r="D48" s="99">
        <v>535</v>
      </c>
      <c r="E48" s="99">
        <v>456</v>
      </c>
    </row>
    <row r="49" spans="1:5" ht="14.1" customHeight="1" x14ac:dyDescent="0.2">
      <c r="A49" s="55" t="s">
        <v>36</v>
      </c>
      <c r="B49" s="100"/>
      <c r="C49" s="99">
        <f>SUM(C44:C48)</f>
        <v>5598</v>
      </c>
      <c r="D49" s="99">
        <f>SUM(D44:D48)</f>
        <v>3129</v>
      </c>
      <c r="E49" s="99">
        <f>SUM(E44:E48)</f>
        <v>2469</v>
      </c>
    </row>
    <row r="50" spans="1:5" ht="14.1" customHeight="1" x14ac:dyDescent="0.2">
      <c r="A50" s="47" t="s">
        <v>67</v>
      </c>
      <c r="B50" s="98">
        <f>$B$8-35</f>
        <v>1982</v>
      </c>
      <c r="C50" s="99">
        <v>988</v>
      </c>
      <c r="D50" s="99">
        <v>524</v>
      </c>
      <c r="E50" s="99">
        <v>464</v>
      </c>
    </row>
    <row r="51" spans="1:5" ht="14.1" customHeight="1" x14ac:dyDescent="0.2">
      <c r="A51" s="47" t="s">
        <v>68</v>
      </c>
      <c r="B51" s="98">
        <f>$B$8-36</f>
        <v>1981</v>
      </c>
      <c r="C51" s="99">
        <v>1035</v>
      </c>
      <c r="D51" s="99">
        <v>549</v>
      </c>
      <c r="E51" s="99">
        <v>486</v>
      </c>
    </row>
    <row r="52" spans="1:5" ht="14.1" customHeight="1" x14ac:dyDescent="0.2">
      <c r="A52" s="47" t="s">
        <v>69</v>
      </c>
      <c r="B52" s="98">
        <f>$B$8-37</f>
        <v>1980</v>
      </c>
      <c r="C52" s="99">
        <v>983</v>
      </c>
      <c r="D52" s="99">
        <v>519</v>
      </c>
      <c r="E52" s="99">
        <v>464</v>
      </c>
    </row>
    <row r="53" spans="1:5" ht="14.1" customHeight="1" x14ac:dyDescent="0.2">
      <c r="A53" s="47" t="s">
        <v>70</v>
      </c>
      <c r="B53" s="98">
        <f>$B$8-38</f>
        <v>1979</v>
      </c>
      <c r="C53" s="99">
        <v>936</v>
      </c>
      <c r="D53" s="99">
        <v>501</v>
      </c>
      <c r="E53" s="99">
        <v>435</v>
      </c>
    </row>
    <row r="54" spans="1:5" s="11" customFormat="1" ht="14.1" customHeight="1" x14ac:dyDescent="0.2">
      <c r="A54" s="46" t="s">
        <v>71</v>
      </c>
      <c r="B54" s="98">
        <f>$B$8-39</f>
        <v>1978</v>
      </c>
      <c r="C54" s="99">
        <v>937</v>
      </c>
      <c r="D54" s="99">
        <v>514</v>
      </c>
      <c r="E54" s="99">
        <v>423</v>
      </c>
    </row>
    <row r="55" spans="1:5" s="11" customFormat="1" ht="14.1" customHeight="1" x14ac:dyDescent="0.2">
      <c r="A55" s="54" t="s">
        <v>36</v>
      </c>
      <c r="B55" s="100"/>
      <c r="C55" s="99">
        <f>SUM(C50:C54)</f>
        <v>4879</v>
      </c>
      <c r="D55" s="99">
        <f>SUM(D50:D54)</f>
        <v>2607</v>
      </c>
      <c r="E55" s="99">
        <f>SUM(E50:E54)</f>
        <v>2272</v>
      </c>
    </row>
    <row r="56" spans="1:5" s="11" customFormat="1" ht="14.1" customHeight="1" x14ac:dyDescent="0.2">
      <c r="A56" s="46" t="s">
        <v>72</v>
      </c>
      <c r="B56" s="98">
        <f>$B$8-40</f>
        <v>1977</v>
      </c>
      <c r="C56" s="99">
        <v>968</v>
      </c>
      <c r="D56" s="99">
        <v>538</v>
      </c>
      <c r="E56" s="99">
        <v>430</v>
      </c>
    </row>
    <row r="57" spans="1:5" ht="14.1" customHeight="1" x14ac:dyDescent="0.2">
      <c r="A57" s="46" t="s">
        <v>73</v>
      </c>
      <c r="B57" s="98">
        <f>$B$8-41</f>
        <v>1976</v>
      </c>
      <c r="C57" s="99">
        <v>978</v>
      </c>
      <c r="D57" s="99">
        <v>493</v>
      </c>
      <c r="E57" s="99">
        <v>485</v>
      </c>
    </row>
    <row r="58" spans="1:5" ht="14.1" customHeight="1" x14ac:dyDescent="0.2">
      <c r="A58" s="46" t="s">
        <v>74</v>
      </c>
      <c r="B58" s="98">
        <f>$B$8-42</f>
        <v>1975</v>
      </c>
      <c r="C58" s="99">
        <v>936</v>
      </c>
      <c r="D58" s="99">
        <v>477</v>
      </c>
      <c r="E58" s="99">
        <v>459</v>
      </c>
    </row>
    <row r="59" spans="1:5" ht="14.1" customHeight="1" x14ac:dyDescent="0.2">
      <c r="A59" s="46" t="s">
        <v>75</v>
      </c>
      <c r="B59" s="98">
        <f>$B$8-43</f>
        <v>1974</v>
      </c>
      <c r="C59" s="99">
        <v>912</v>
      </c>
      <c r="D59" s="99">
        <v>442</v>
      </c>
      <c r="E59" s="99">
        <v>470</v>
      </c>
    </row>
    <row r="60" spans="1:5" ht="14.1" customHeight="1" x14ac:dyDescent="0.2">
      <c r="A60" s="46" t="s">
        <v>76</v>
      </c>
      <c r="B60" s="98">
        <f>$B$8-44</f>
        <v>1973</v>
      </c>
      <c r="C60" s="99">
        <v>937</v>
      </c>
      <c r="D60" s="99">
        <v>452</v>
      </c>
      <c r="E60" s="99">
        <v>485</v>
      </c>
    </row>
    <row r="61" spans="1:5" ht="14.1" customHeight="1" x14ac:dyDescent="0.2">
      <c r="A61" s="55" t="s">
        <v>36</v>
      </c>
      <c r="B61" s="100"/>
      <c r="C61" s="99">
        <f>SUM(C56:C60)</f>
        <v>4731</v>
      </c>
      <c r="D61" s="99">
        <f>SUM(D56:D60)</f>
        <v>2402</v>
      </c>
      <c r="E61" s="99">
        <f>SUM(E56:E60)</f>
        <v>2329</v>
      </c>
    </row>
    <row r="62" spans="1:5" ht="14.1" customHeight="1" x14ac:dyDescent="0.2">
      <c r="A62" s="47" t="s">
        <v>77</v>
      </c>
      <c r="B62" s="98">
        <f>$B$8-45</f>
        <v>1972</v>
      </c>
      <c r="C62" s="99">
        <v>1022</v>
      </c>
      <c r="D62" s="99">
        <v>523</v>
      </c>
      <c r="E62" s="99">
        <v>499</v>
      </c>
    </row>
    <row r="63" spans="1:5" ht="14.1" customHeight="1" x14ac:dyDescent="0.2">
      <c r="A63" s="47" t="s">
        <v>78</v>
      </c>
      <c r="B63" s="98">
        <f>$B$8-46</f>
        <v>1971</v>
      </c>
      <c r="C63" s="99">
        <v>1119</v>
      </c>
      <c r="D63" s="99">
        <v>560</v>
      </c>
      <c r="E63" s="99">
        <v>559</v>
      </c>
    </row>
    <row r="64" spans="1:5" ht="14.1" customHeight="1" x14ac:dyDescent="0.2">
      <c r="A64" s="47" t="s">
        <v>79</v>
      </c>
      <c r="B64" s="98">
        <f>$B$8-47</f>
        <v>1970</v>
      </c>
      <c r="C64" s="99">
        <v>1120</v>
      </c>
      <c r="D64" s="99">
        <v>560</v>
      </c>
      <c r="E64" s="99">
        <v>560</v>
      </c>
    </row>
    <row r="65" spans="1:5" ht="14.1" customHeight="1" x14ac:dyDescent="0.2">
      <c r="A65" s="47" t="s">
        <v>80</v>
      </c>
      <c r="B65" s="98">
        <f>$B$8-48</f>
        <v>1969</v>
      </c>
      <c r="C65" s="99">
        <v>1252</v>
      </c>
      <c r="D65" s="99">
        <v>646</v>
      </c>
      <c r="E65" s="99">
        <v>606</v>
      </c>
    </row>
    <row r="66" spans="1:5" ht="14.1" customHeight="1" x14ac:dyDescent="0.2">
      <c r="A66" s="47" t="s">
        <v>81</v>
      </c>
      <c r="B66" s="98">
        <f>$B$8-49</f>
        <v>1968</v>
      </c>
      <c r="C66" s="99">
        <v>1325</v>
      </c>
      <c r="D66" s="99">
        <v>682</v>
      </c>
      <c r="E66" s="99">
        <v>643</v>
      </c>
    </row>
    <row r="67" spans="1:5" ht="14.1" customHeight="1" x14ac:dyDescent="0.2">
      <c r="A67" s="55" t="s">
        <v>36</v>
      </c>
      <c r="B67" s="100"/>
      <c r="C67" s="99">
        <f>SUM(C62:C66)</f>
        <v>5838</v>
      </c>
      <c r="D67" s="99">
        <f>SUM(D62:D66)</f>
        <v>2971</v>
      </c>
      <c r="E67" s="99">
        <f>SUM(E62:E66)</f>
        <v>2867</v>
      </c>
    </row>
    <row r="68" spans="1:5" ht="14.1" customHeight="1" x14ac:dyDescent="0.2">
      <c r="A68" s="47" t="s">
        <v>82</v>
      </c>
      <c r="B68" s="98">
        <f>$B$8-50</f>
        <v>1967</v>
      </c>
      <c r="C68" s="99">
        <v>1323</v>
      </c>
      <c r="D68" s="99">
        <v>703</v>
      </c>
      <c r="E68" s="99">
        <v>620</v>
      </c>
    </row>
    <row r="69" spans="1:5" ht="14.1" customHeight="1" x14ac:dyDescent="0.2">
      <c r="A69" s="47" t="s">
        <v>83</v>
      </c>
      <c r="B69" s="98">
        <f>$B$8-51</f>
        <v>1966</v>
      </c>
      <c r="C69" s="99">
        <v>1320</v>
      </c>
      <c r="D69" s="99">
        <v>668</v>
      </c>
      <c r="E69" s="99">
        <v>652</v>
      </c>
    </row>
    <row r="70" spans="1:5" ht="14.1" customHeight="1" x14ac:dyDescent="0.2">
      <c r="A70" s="47" t="s">
        <v>84</v>
      </c>
      <c r="B70" s="98">
        <f>$B$8-52</f>
        <v>1965</v>
      </c>
      <c r="C70" s="99">
        <v>1334</v>
      </c>
      <c r="D70" s="99">
        <v>667</v>
      </c>
      <c r="E70" s="99">
        <v>667</v>
      </c>
    </row>
    <row r="71" spans="1:5" ht="14.1" customHeight="1" x14ac:dyDescent="0.2">
      <c r="A71" s="47" t="s">
        <v>85</v>
      </c>
      <c r="B71" s="98">
        <f>$B$8-53</f>
        <v>1964</v>
      </c>
      <c r="C71" s="99">
        <v>1301</v>
      </c>
      <c r="D71" s="99">
        <v>683</v>
      </c>
      <c r="E71" s="99">
        <v>618</v>
      </c>
    </row>
    <row r="72" spans="1:5" ht="14.1" customHeight="1" x14ac:dyDescent="0.2">
      <c r="A72" s="47" t="s">
        <v>86</v>
      </c>
      <c r="B72" s="98">
        <f>$B$8-54</f>
        <v>1963</v>
      </c>
      <c r="C72" s="99">
        <v>1251</v>
      </c>
      <c r="D72" s="99">
        <v>635</v>
      </c>
      <c r="E72" s="99">
        <v>616</v>
      </c>
    </row>
    <row r="73" spans="1:5" ht="14.1" customHeight="1" x14ac:dyDescent="0.2">
      <c r="A73" s="55" t="s">
        <v>36</v>
      </c>
      <c r="B73" s="100"/>
      <c r="C73" s="99">
        <f>SUM(C68:C72)</f>
        <v>6529</v>
      </c>
      <c r="D73" s="99">
        <f>SUM(D68:D72)</f>
        <v>3356</v>
      </c>
      <c r="E73" s="99">
        <f>SUM(E68:E72)</f>
        <v>3173</v>
      </c>
    </row>
    <row r="74" spans="1:5" ht="14.1" customHeight="1" x14ac:dyDescent="0.2">
      <c r="A74" s="47" t="s">
        <v>87</v>
      </c>
      <c r="B74" s="98">
        <f>$B$8-55</f>
        <v>1962</v>
      </c>
      <c r="C74" s="99">
        <v>1219</v>
      </c>
      <c r="D74" s="99">
        <v>612</v>
      </c>
      <c r="E74" s="99">
        <v>607</v>
      </c>
    </row>
    <row r="75" spans="1:5" ht="14.1" customHeight="1" x14ac:dyDescent="0.2">
      <c r="A75" s="47" t="s">
        <v>88</v>
      </c>
      <c r="B75" s="98">
        <f>$B$8-56</f>
        <v>1961</v>
      </c>
      <c r="C75" s="99">
        <v>1218</v>
      </c>
      <c r="D75" s="99">
        <v>626</v>
      </c>
      <c r="E75" s="99">
        <v>592</v>
      </c>
    </row>
    <row r="76" spans="1:5" ht="13.15" customHeight="1" x14ac:dyDescent="0.2">
      <c r="A76" s="47" t="s">
        <v>89</v>
      </c>
      <c r="B76" s="98">
        <f>$B$8-57</f>
        <v>1960</v>
      </c>
      <c r="C76" s="99">
        <v>1230</v>
      </c>
      <c r="D76" s="99">
        <v>576</v>
      </c>
      <c r="E76" s="99">
        <v>654</v>
      </c>
    </row>
    <row r="77" spans="1:5" s="11" customFormat="1" ht="14.1" customHeight="1" x14ac:dyDescent="0.2">
      <c r="A77" s="46" t="s">
        <v>90</v>
      </c>
      <c r="B77" s="98">
        <f>$B$8-58</f>
        <v>1959</v>
      </c>
      <c r="C77" s="99">
        <v>1181</v>
      </c>
      <c r="D77" s="99">
        <v>603</v>
      </c>
      <c r="E77" s="99">
        <v>578</v>
      </c>
    </row>
    <row r="78" spans="1:5" x14ac:dyDescent="0.2">
      <c r="A78" s="47" t="s">
        <v>91</v>
      </c>
      <c r="B78" s="98">
        <f>$B$8-59</f>
        <v>1958</v>
      </c>
      <c r="C78" s="99">
        <v>1105</v>
      </c>
      <c r="D78" s="99">
        <v>512</v>
      </c>
      <c r="E78" s="99">
        <v>593</v>
      </c>
    </row>
    <row r="79" spans="1:5" x14ac:dyDescent="0.2">
      <c r="A79" s="55" t="s">
        <v>36</v>
      </c>
      <c r="B79" s="100"/>
      <c r="C79" s="99">
        <f>SUM(C74:C78)</f>
        <v>5953</v>
      </c>
      <c r="D79" s="99">
        <f>SUM(D74:D78)</f>
        <v>2929</v>
      </c>
      <c r="E79" s="99">
        <f>SUM(E74:E78)</f>
        <v>3024</v>
      </c>
    </row>
    <row r="80" spans="1:5" x14ac:dyDescent="0.2">
      <c r="A80" s="47" t="s">
        <v>92</v>
      </c>
      <c r="B80" s="98">
        <f>$B$8-60</f>
        <v>1957</v>
      </c>
      <c r="C80" s="99">
        <v>980</v>
      </c>
      <c r="D80" s="99">
        <v>459</v>
      </c>
      <c r="E80" s="99">
        <v>521</v>
      </c>
    </row>
    <row r="81" spans="1:5" x14ac:dyDescent="0.2">
      <c r="A81" s="47" t="s">
        <v>93</v>
      </c>
      <c r="B81" s="98">
        <f>$B$8-61</f>
        <v>1956</v>
      </c>
      <c r="C81" s="99">
        <v>1042</v>
      </c>
      <c r="D81" s="99">
        <v>516</v>
      </c>
      <c r="E81" s="99">
        <v>526</v>
      </c>
    </row>
    <row r="82" spans="1:5" x14ac:dyDescent="0.2">
      <c r="A82" s="47" t="s">
        <v>94</v>
      </c>
      <c r="B82" s="98">
        <f>$B$8-62</f>
        <v>1955</v>
      </c>
      <c r="C82" s="99">
        <v>937</v>
      </c>
      <c r="D82" s="99">
        <v>450</v>
      </c>
      <c r="E82" s="99">
        <v>487</v>
      </c>
    </row>
    <row r="83" spans="1:5" x14ac:dyDescent="0.2">
      <c r="A83" s="47" t="s">
        <v>95</v>
      </c>
      <c r="B83" s="98">
        <f>$B$8-63</f>
        <v>1954</v>
      </c>
      <c r="C83" s="99">
        <v>1028</v>
      </c>
      <c r="D83" s="99">
        <v>501</v>
      </c>
      <c r="E83" s="99">
        <v>527</v>
      </c>
    </row>
    <row r="84" spans="1:5" x14ac:dyDescent="0.2">
      <c r="A84" s="47" t="s">
        <v>96</v>
      </c>
      <c r="B84" s="98">
        <f>$B$8-64</f>
        <v>1953</v>
      </c>
      <c r="C84" s="99">
        <v>900</v>
      </c>
      <c r="D84" s="99">
        <v>420</v>
      </c>
      <c r="E84" s="99">
        <v>480</v>
      </c>
    </row>
    <row r="85" spans="1:5" x14ac:dyDescent="0.2">
      <c r="A85" s="55" t="s">
        <v>36</v>
      </c>
      <c r="B85" s="100"/>
      <c r="C85" s="99">
        <f>SUM(C80:C84)</f>
        <v>4887</v>
      </c>
      <c r="D85" s="99">
        <f>SUM(D80:D84)</f>
        <v>2346</v>
      </c>
      <c r="E85" s="99">
        <f>SUM(E80:E84)</f>
        <v>2541</v>
      </c>
    </row>
    <row r="86" spans="1:5" x14ac:dyDescent="0.2">
      <c r="A86" s="47" t="s">
        <v>97</v>
      </c>
      <c r="B86" s="98">
        <f>$B$8-65</f>
        <v>1952</v>
      </c>
      <c r="C86" s="99">
        <v>958</v>
      </c>
      <c r="D86" s="99">
        <v>454</v>
      </c>
      <c r="E86" s="99">
        <v>504</v>
      </c>
    </row>
    <row r="87" spans="1:5" x14ac:dyDescent="0.2">
      <c r="A87" s="47" t="s">
        <v>98</v>
      </c>
      <c r="B87" s="98">
        <f>$B$8-66</f>
        <v>1951</v>
      </c>
      <c r="C87" s="99">
        <v>932</v>
      </c>
      <c r="D87" s="99">
        <v>436</v>
      </c>
      <c r="E87" s="99">
        <v>496</v>
      </c>
    </row>
    <row r="88" spans="1:5" x14ac:dyDescent="0.2">
      <c r="A88" s="47" t="s">
        <v>99</v>
      </c>
      <c r="B88" s="98">
        <f>$B$8-67</f>
        <v>1950</v>
      </c>
      <c r="C88" s="99">
        <v>937</v>
      </c>
      <c r="D88" s="99">
        <v>437</v>
      </c>
      <c r="E88" s="99">
        <v>500</v>
      </c>
    </row>
    <row r="89" spans="1:5" x14ac:dyDescent="0.2">
      <c r="A89" s="47" t="s">
        <v>100</v>
      </c>
      <c r="B89" s="98">
        <f>$B$8-68</f>
        <v>1949</v>
      </c>
      <c r="C89" s="99">
        <v>896</v>
      </c>
      <c r="D89" s="99">
        <v>447</v>
      </c>
      <c r="E89" s="99">
        <v>449</v>
      </c>
    </row>
    <row r="90" spans="1:5" x14ac:dyDescent="0.2">
      <c r="A90" s="47" t="s">
        <v>101</v>
      </c>
      <c r="B90" s="98">
        <f>$B$8-69</f>
        <v>1948</v>
      </c>
      <c r="C90" s="99">
        <v>885</v>
      </c>
      <c r="D90" s="99">
        <v>392</v>
      </c>
      <c r="E90" s="99">
        <v>493</v>
      </c>
    </row>
    <row r="91" spans="1:5" x14ac:dyDescent="0.2">
      <c r="A91" s="55" t="s">
        <v>36</v>
      </c>
      <c r="B91" s="100"/>
      <c r="C91" s="99">
        <f>SUM(C86:C90)</f>
        <v>4608</v>
      </c>
      <c r="D91" s="99">
        <f>SUM(D86:D90)</f>
        <v>2166</v>
      </c>
      <c r="E91" s="99">
        <f>SUM(E86:E90)</f>
        <v>2442</v>
      </c>
    </row>
    <row r="92" spans="1:5" x14ac:dyDescent="0.2">
      <c r="A92" s="47" t="s">
        <v>102</v>
      </c>
      <c r="B92" s="98">
        <f>$B$8-70</f>
        <v>1947</v>
      </c>
      <c r="C92" s="99">
        <v>823</v>
      </c>
      <c r="D92" s="99">
        <v>376</v>
      </c>
      <c r="E92" s="99">
        <v>447</v>
      </c>
    </row>
    <row r="93" spans="1:5" x14ac:dyDescent="0.2">
      <c r="A93" s="47" t="s">
        <v>103</v>
      </c>
      <c r="B93" s="98">
        <f>$B$8-71</f>
        <v>1946</v>
      </c>
      <c r="C93" s="99">
        <v>807</v>
      </c>
      <c r="D93" s="99">
        <v>384</v>
      </c>
      <c r="E93" s="99">
        <v>423</v>
      </c>
    </row>
    <row r="94" spans="1:5" x14ac:dyDescent="0.2">
      <c r="A94" s="47" t="s">
        <v>104</v>
      </c>
      <c r="B94" s="98">
        <f>$B$8-72</f>
        <v>1945</v>
      </c>
      <c r="C94" s="99">
        <v>685</v>
      </c>
      <c r="D94" s="99">
        <v>318</v>
      </c>
      <c r="E94" s="99">
        <v>367</v>
      </c>
    </row>
    <row r="95" spans="1:5" x14ac:dyDescent="0.2">
      <c r="A95" s="47" t="s">
        <v>105</v>
      </c>
      <c r="B95" s="98">
        <f>$B$8-73</f>
        <v>1944</v>
      </c>
      <c r="C95" s="99">
        <v>791</v>
      </c>
      <c r="D95" s="99">
        <v>379</v>
      </c>
      <c r="E95" s="99">
        <v>412</v>
      </c>
    </row>
    <row r="96" spans="1:5" x14ac:dyDescent="0.2">
      <c r="A96" s="47" t="s">
        <v>106</v>
      </c>
      <c r="B96" s="98">
        <f>$B$8-74</f>
        <v>1943</v>
      </c>
      <c r="C96" s="99">
        <v>814</v>
      </c>
      <c r="D96" s="99">
        <v>360</v>
      </c>
      <c r="E96" s="99">
        <v>454</v>
      </c>
    </row>
    <row r="97" spans="1:5" x14ac:dyDescent="0.2">
      <c r="A97" s="55" t="s">
        <v>36</v>
      </c>
      <c r="B97" s="100"/>
      <c r="C97" s="99">
        <f>SUM(C92:C96)</f>
        <v>3920</v>
      </c>
      <c r="D97" s="99">
        <f>SUM(D92:D96)</f>
        <v>1817</v>
      </c>
      <c r="E97" s="99">
        <f>SUM(E92:E96)</f>
        <v>2103</v>
      </c>
    </row>
    <row r="98" spans="1:5" x14ac:dyDescent="0.2">
      <c r="A98" s="47" t="s">
        <v>107</v>
      </c>
      <c r="B98" s="98">
        <f>$B$8-75</f>
        <v>1942</v>
      </c>
      <c r="C98" s="99">
        <v>776</v>
      </c>
      <c r="D98" s="99">
        <v>338</v>
      </c>
      <c r="E98" s="99">
        <v>438</v>
      </c>
    </row>
    <row r="99" spans="1:5" x14ac:dyDescent="0.2">
      <c r="A99" s="47" t="s">
        <v>108</v>
      </c>
      <c r="B99" s="98">
        <f>$B$8-76</f>
        <v>1941</v>
      </c>
      <c r="C99" s="99">
        <v>910</v>
      </c>
      <c r="D99" s="99">
        <v>420</v>
      </c>
      <c r="E99" s="99">
        <v>490</v>
      </c>
    </row>
    <row r="100" spans="1:5" x14ac:dyDescent="0.2">
      <c r="A100" s="47" t="s">
        <v>109</v>
      </c>
      <c r="B100" s="98">
        <f>$B$8-77</f>
        <v>1940</v>
      </c>
      <c r="C100" s="99">
        <v>921</v>
      </c>
      <c r="D100" s="99">
        <v>406</v>
      </c>
      <c r="E100" s="99">
        <v>515</v>
      </c>
    </row>
    <row r="101" spans="1:5" x14ac:dyDescent="0.2">
      <c r="A101" s="47" t="s">
        <v>110</v>
      </c>
      <c r="B101" s="98">
        <f>$B$8-78</f>
        <v>1939</v>
      </c>
      <c r="C101" s="99">
        <v>932</v>
      </c>
      <c r="D101" s="99">
        <v>410</v>
      </c>
      <c r="E101" s="99">
        <v>522</v>
      </c>
    </row>
    <row r="102" spans="1:5" x14ac:dyDescent="0.2">
      <c r="A102" s="48" t="s">
        <v>111</v>
      </c>
      <c r="B102" s="98">
        <f>$B$8-79</f>
        <v>1938</v>
      </c>
      <c r="C102" s="99">
        <v>847</v>
      </c>
      <c r="D102" s="99">
        <v>379</v>
      </c>
      <c r="E102" s="99">
        <v>468</v>
      </c>
    </row>
    <row r="103" spans="1:5" x14ac:dyDescent="0.2">
      <c r="A103" s="56" t="s">
        <v>36</v>
      </c>
      <c r="B103" s="101"/>
      <c r="C103" s="99">
        <f>SUM(C98:C102)</f>
        <v>4386</v>
      </c>
      <c r="D103" s="99">
        <f>SUM(D98:D102)</f>
        <v>1953</v>
      </c>
      <c r="E103" s="99">
        <f>SUM(E98:E102)</f>
        <v>2433</v>
      </c>
    </row>
    <row r="104" spans="1:5" x14ac:dyDescent="0.2">
      <c r="A104" s="48" t="s">
        <v>112</v>
      </c>
      <c r="B104" s="98">
        <f>$B$8-80</f>
        <v>1937</v>
      </c>
      <c r="C104" s="99">
        <v>795</v>
      </c>
      <c r="D104" s="99">
        <v>357</v>
      </c>
      <c r="E104" s="99">
        <v>438</v>
      </c>
    </row>
    <row r="105" spans="1:5" x14ac:dyDescent="0.2">
      <c r="A105" s="48" t="s">
        <v>123</v>
      </c>
      <c r="B105" s="98">
        <f>$B$8-81</f>
        <v>1936</v>
      </c>
      <c r="C105" s="99">
        <v>694</v>
      </c>
      <c r="D105" s="99">
        <v>292</v>
      </c>
      <c r="E105" s="99">
        <v>402</v>
      </c>
    </row>
    <row r="106" spans="1:5" s="25" customFormat="1" x14ac:dyDescent="0.2">
      <c r="A106" s="48" t="s">
        <v>121</v>
      </c>
      <c r="B106" s="98">
        <f>$B$8-82</f>
        <v>1935</v>
      </c>
      <c r="C106" s="99">
        <v>596</v>
      </c>
      <c r="D106" s="99">
        <v>240</v>
      </c>
      <c r="E106" s="99">
        <v>356</v>
      </c>
    </row>
    <row r="107" spans="1:5" x14ac:dyDescent="0.2">
      <c r="A107" s="48" t="s">
        <v>124</v>
      </c>
      <c r="B107" s="98">
        <f>$B$8-83</f>
        <v>1934</v>
      </c>
      <c r="C107" s="99">
        <v>476</v>
      </c>
      <c r="D107" s="99">
        <v>191</v>
      </c>
      <c r="E107" s="99">
        <v>285</v>
      </c>
    </row>
    <row r="108" spans="1:5" x14ac:dyDescent="0.2">
      <c r="A108" s="48" t="s">
        <v>122</v>
      </c>
      <c r="B108" s="98">
        <f>$B$8-84</f>
        <v>1933</v>
      </c>
      <c r="C108" s="99">
        <v>342</v>
      </c>
      <c r="D108" s="99">
        <v>125</v>
      </c>
      <c r="E108" s="99">
        <v>217</v>
      </c>
    </row>
    <row r="109" spans="1:5" s="11" customFormat="1" x14ac:dyDescent="0.2">
      <c r="A109" s="56" t="s">
        <v>36</v>
      </c>
      <c r="B109" s="101"/>
      <c r="C109" s="99">
        <f>SUM(C104:C108)</f>
        <v>2903</v>
      </c>
      <c r="D109" s="99">
        <f>SUM(D104:D108)</f>
        <v>1205</v>
      </c>
      <c r="E109" s="99">
        <f>SUM(E104:E108)</f>
        <v>1698</v>
      </c>
    </row>
    <row r="110" spans="1:5" x14ac:dyDescent="0.2">
      <c r="A110" s="48" t="s">
        <v>113</v>
      </c>
      <c r="B110" s="98">
        <f>$B$8-85</f>
        <v>1932</v>
      </c>
      <c r="C110" s="99">
        <v>302</v>
      </c>
      <c r="D110" s="99">
        <v>111</v>
      </c>
      <c r="E110" s="99">
        <v>191</v>
      </c>
    </row>
    <row r="111" spans="1:5" x14ac:dyDescent="0.2">
      <c r="A111" s="48" t="s">
        <v>114</v>
      </c>
      <c r="B111" s="98">
        <f>$B$8-86</f>
        <v>1931</v>
      </c>
      <c r="C111" s="99">
        <v>313</v>
      </c>
      <c r="D111" s="99">
        <v>106</v>
      </c>
      <c r="E111" s="99">
        <v>207</v>
      </c>
    </row>
    <row r="112" spans="1:5" s="11" customFormat="1" x14ac:dyDescent="0.2">
      <c r="A112" s="48" t="s">
        <v>115</v>
      </c>
      <c r="B112" s="98">
        <f>$B$8-87</f>
        <v>1930</v>
      </c>
      <c r="C112" s="99">
        <v>258</v>
      </c>
      <c r="D112" s="99">
        <v>111</v>
      </c>
      <c r="E112" s="99">
        <v>147</v>
      </c>
    </row>
    <row r="113" spans="1:5" s="11" customFormat="1" x14ac:dyDescent="0.2">
      <c r="A113" s="48" t="s">
        <v>116</v>
      </c>
      <c r="B113" s="98">
        <f>$B$8-88</f>
        <v>1929</v>
      </c>
      <c r="C113" s="99">
        <v>249</v>
      </c>
      <c r="D113" s="99">
        <v>75</v>
      </c>
      <c r="E113" s="99">
        <v>174</v>
      </c>
    </row>
    <row r="114" spans="1:5" s="11" customFormat="1" x14ac:dyDescent="0.2">
      <c r="A114" s="48" t="s">
        <v>117</v>
      </c>
      <c r="B114" s="98">
        <f>$B$8-89</f>
        <v>1928</v>
      </c>
      <c r="C114" s="99">
        <v>204</v>
      </c>
      <c r="D114" s="99">
        <v>59</v>
      </c>
      <c r="E114" s="99">
        <v>145</v>
      </c>
    </row>
    <row r="115" spans="1:5" x14ac:dyDescent="0.2">
      <c r="A115" s="56" t="s">
        <v>36</v>
      </c>
      <c r="B115" s="102"/>
      <c r="C115" s="99">
        <f>SUM(C110:C114)</f>
        <v>1326</v>
      </c>
      <c r="D115" s="99">
        <f>SUM(D110:D114)</f>
        <v>462</v>
      </c>
      <c r="E115" s="99">
        <f>SUM(E110:E114)</f>
        <v>864</v>
      </c>
    </row>
    <row r="116" spans="1:5" x14ac:dyDescent="0.2">
      <c r="A116" s="48" t="s">
        <v>118</v>
      </c>
      <c r="B116" s="98">
        <f>$B$8-90</f>
        <v>1927</v>
      </c>
      <c r="C116" s="99">
        <v>767</v>
      </c>
      <c r="D116" s="99">
        <v>182</v>
      </c>
      <c r="E116" s="99">
        <v>585</v>
      </c>
    </row>
    <row r="117" spans="1:5" x14ac:dyDescent="0.2">
      <c r="A117" s="49"/>
      <c r="B117" s="53" t="s">
        <v>119</v>
      </c>
      <c r="C117" s="23"/>
      <c r="D117" s="23"/>
      <c r="E117" s="23"/>
    </row>
    <row r="118" spans="1:5" x14ac:dyDescent="0.2">
      <c r="A118" s="50" t="s">
        <v>120</v>
      </c>
      <c r="B118" s="103"/>
      <c r="C118" s="104">
        <v>88519</v>
      </c>
      <c r="D118" s="104">
        <v>44086</v>
      </c>
      <c r="E118" s="104">
        <v>44433</v>
      </c>
    </row>
    <row r="119" spans="1:5" x14ac:dyDescent="0.2">
      <c r="A119" s="22"/>
      <c r="C119" s="23"/>
      <c r="D119" s="23"/>
      <c r="E119" s="23"/>
    </row>
    <row r="120" spans="1:5" s="11" customFormat="1"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c r="C147" s="11"/>
      <c r="D147" s="11"/>
      <c r="E147" s="11"/>
    </row>
    <row r="148" spans="1:5" x14ac:dyDescent="0.2">
      <c r="A148" s="22"/>
      <c r="B148" s="22"/>
    </row>
    <row r="149" spans="1:5" x14ac:dyDescent="0.2">
      <c r="A149" s="22"/>
      <c r="B149" s="22"/>
    </row>
    <row r="150" spans="1:5" x14ac:dyDescent="0.2">
      <c r="A150" s="22"/>
    </row>
    <row r="152" spans="1:5" x14ac:dyDescent="0.2">
      <c r="A152" s="11"/>
    </row>
  </sheetData>
  <mergeCells count="6">
    <mergeCell ref="A1:E1"/>
    <mergeCell ref="C5:E5"/>
    <mergeCell ref="A2:E2"/>
    <mergeCell ref="A3:E3"/>
    <mergeCell ref="A5:A6"/>
    <mergeCell ref="B5:B6"/>
  </mergeCells>
  <conditionalFormatting sqref="A7:E118">
    <cfRule type="expression" dxfId="5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17 SH</oddFooter>
  </headerFooter>
  <rowBreaks count="2" manualBreakCount="2">
    <brk id="49" max="16383" man="1"/>
    <brk id="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2"/>
  <sheetViews>
    <sheetView showWhiteSpace="0" zoomScaleNormal="100" workbookViewId="0"/>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86" t="s">
        <v>162</v>
      </c>
      <c r="B1" s="86"/>
      <c r="C1" s="87"/>
      <c r="D1" s="87"/>
      <c r="E1" s="87"/>
    </row>
    <row r="2" spans="1:8" s="10" customFormat="1" ht="14.1" customHeight="1" x14ac:dyDescent="0.2">
      <c r="A2" s="90" t="s">
        <v>164</v>
      </c>
      <c r="B2" s="90"/>
      <c r="C2" s="90"/>
      <c r="D2" s="90"/>
      <c r="E2" s="90"/>
    </row>
    <row r="3" spans="1:8" s="10" customFormat="1" ht="14.1" customHeight="1" x14ac:dyDescent="0.2">
      <c r="A3" s="86" t="s">
        <v>126</v>
      </c>
      <c r="B3" s="86"/>
      <c r="C3" s="86"/>
      <c r="D3" s="86"/>
      <c r="E3" s="86"/>
    </row>
    <row r="4" spans="1:8" s="10" customFormat="1" ht="14.1" customHeight="1" x14ac:dyDescent="0.2">
      <c r="A4" s="28"/>
      <c r="B4" s="28"/>
      <c r="C4" s="28"/>
      <c r="D4" s="28"/>
      <c r="E4" s="28"/>
    </row>
    <row r="5" spans="1:8" ht="28.35" customHeight="1" x14ac:dyDescent="0.2">
      <c r="A5" s="91" t="s">
        <v>161</v>
      </c>
      <c r="B5" s="93" t="s">
        <v>163</v>
      </c>
      <c r="C5" s="88" t="s">
        <v>30</v>
      </c>
      <c r="D5" s="88" t="s">
        <v>22</v>
      </c>
      <c r="E5" s="89" t="s">
        <v>23</v>
      </c>
    </row>
    <row r="6" spans="1:8" ht="28.35" customHeight="1" x14ac:dyDescent="0.2">
      <c r="A6" s="92"/>
      <c r="B6" s="94"/>
      <c r="C6" s="19" t="s">
        <v>158</v>
      </c>
      <c r="D6" s="19" t="s">
        <v>159</v>
      </c>
      <c r="E6" s="20" t="s">
        <v>160</v>
      </c>
    </row>
    <row r="7" spans="1:8" ht="14.1" customHeight="1" x14ac:dyDescent="0.2">
      <c r="A7" s="45"/>
      <c r="B7" s="51"/>
      <c r="C7" s="21"/>
      <c r="D7" s="21"/>
      <c r="E7" s="21"/>
    </row>
    <row r="8" spans="1:8" ht="14.1" customHeight="1" x14ac:dyDescent="0.2">
      <c r="A8" s="46" t="s">
        <v>31</v>
      </c>
      <c r="B8" s="98">
        <v>2017</v>
      </c>
      <c r="C8" s="99">
        <v>2414</v>
      </c>
      <c r="D8" s="99">
        <v>1226</v>
      </c>
      <c r="E8" s="99">
        <v>1188</v>
      </c>
    </row>
    <row r="9" spans="1:8" ht="14.1" customHeight="1" x14ac:dyDescent="0.2">
      <c r="A9" s="46" t="s">
        <v>32</v>
      </c>
      <c r="B9" s="98">
        <f>$B$8-1</f>
        <v>2016</v>
      </c>
      <c r="C9" s="99">
        <v>2379</v>
      </c>
      <c r="D9" s="99">
        <v>1230</v>
      </c>
      <c r="E9" s="99">
        <v>1149</v>
      </c>
    </row>
    <row r="10" spans="1:8" ht="14.1" customHeight="1" x14ac:dyDescent="0.2">
      <c r="A10" s="46" t="s">
        <v>33</v>
      </c>
      <c r="B10" s="98">
        <f>$B$8-2</f>
        <v>2015</v>
      </c>
      <c r="C10" s="99">
        <v>2262</v>
      </c>
      <c r="D10" s="99">
        <v>1145</v>
      </c>
      <c r="E10" s="99">
        <v>1117</v>
      </c>
    </row>
    <row r="11" spans="1:8" ht="14.1" customHeight="1" x14ac:dyDescent="0.2">
      <c r="A11" s="46" t="s">
        <v>34</v>
      </c>
      <c r="B11" s="98">
        <f>$B$8-3</f>
        <v>2014</v>
      </c>
      <c r="C11" s="99">
        <v>2143</v>
      </c>
      <c r="D11" s="99">
        <v>1089</v>
      </c>
      <c r="E11" s="99">
        <v>1054</v>
      </c>
      <c r="H11" s="24"/>
    </row>
    <row r="12" spans="1:8" ht="14.1" customHeight="1" x14ac:dyDescent="0.2">
      <c r="A12" s="46" t="s">
        <v>35</v>
      </c>
      <c r="B12" s="98">
        <f>$B$8-4</f>
        <v>2013</v>
      </c>
      <c r="C12" s="99">
        <v>2039</v>
      </c>
      <c r="D12" s="99">
        <v>1036</v>
      </c>
      <c r="E12" s="99">
        <v>1003</v>
      </c>
    </row>
    <row r="13" spans="1:8" ht="14.1" customHeight="1" x14ac:dyDescent="0.2">
      <c r="A13" s="54" t="s">
        <v>36</v>
      </c>
      <c r="B13" s="98"/>
      <c r="C13" s="99">
        <f>SUM(C8:C12)</f>
        <v>11237</v>
      </c>
      <c r="D13" s="99">
        <f>SUM(D8:D12)</f>
        <v>5726</v>
      </c>
      <c r="E13" s="99">
        <f>SUM(E8:E12)</f>
        <v>5511</v>
      </c>
    </row>
    <row r="14" spans="1:8" ht="14.1" customHeight="1" x14ac:dyDescent="0.2">
      <c r="A14" s="47" t="s">
        <v>37</v>
      </c>
      <c r="B14" s="98">
        <f>$B$8-5</f>
        <v>2012</v>
      </c>
      <c r="C14" s="99">
        <v>1979</v>
      </c>
      <c r="D14" s="99">
        <v>1020</v>
      </c>
      <c r="E14" s="99">
        <v>959</v>
      </c>
    </row>
    <row r="15" spans="1:8" ht="14.1" customHeight="1" x14ac:dyDescent="0.2">
      <c r="A15" s="47" t="s">
        <v>38</v>
      </c>
      <c r="B15" s="98">
        <f>$B$8-6</f>
        <v>2011</v>
      </c>
      <c r="C15" s="99">
        <v>1947</v>
      </c>
      <c r="D15" s="99">
        <v>1005</v>
      </c>
      <c r="E15" s="99">
        <v>942</v>
      </c>
    </row>
    <row r="16" spans="1:8" ht="14.1" customHeight="1" x14ac:dyDescent="0.2">
      <c r="A16" s="47" t="s">
        <v>39</v>
      </c>
      <c r="B16" s="98">
        <f>$B$8-7</f>
        <v>2010</v>
      </c>
      <c r="C16" s="99">
        <v>1982</v>
      </c>
      <c r="D16" s="99">
        <v>981</v>
      </c>
      <c r="E16" s="99">
        <v>1001</v>
      </c>
    </row>
    <row r="17" spans="1:5" ht="14.1" customHeight="1" x14ac:dyDescent="0.2">
      <c r="A17" s="47" t="s">
        <v>40</v>
      </c>
      <c r="B17" s="98">
        <f>$B$8-8</f>
        <v>2009</v>
      </c>
      <c r="C17" s="99">
        <v>1938</v>
      </c>
      <c r="D17" s="99">
        <v>1034</v>
      </c>
      <c r="E17" s="99">
        <v>904</v>
      </c>
    </row>
    <row r="18" spans="1:5" ht="14.1" customHeight="1" x14ac:dyDescent="0.2">
      <c r="A18" s="47" t="s">
        <v>41</v>
      </c>
      <c r="B18" s="98">
        <f>$B$8-9</f>
        <v>2008</v>
      </c>
      <c r="C18" s="99">
        <v>1957</v>
      </c>
      <c r="D18" s="99">
        <v>965</v>
      </c>
      <c r="E18" s="99">
        <v>992</v>
      </c>
    </row>
    <row r="19" spans="1:5" ht="14.1" customHeight="1" x14ac:dyDescent="0.2">
      <c r="A19" s="55" t="s">
        <v>36</v>
      </c>
      <c r="B19" s="100"/>
      <c r="C19" s="99">
        <f>SUM(C14:C18)</f>
        <v>9803</v>
      </c>
      <c r="D19" s="99">
        <f>SUM(D14:D18)</f>
        <v>5005</v>
      </c>
      <c r="E19" s="99">
        <f>SUM(E14:E18)</f>
        <v>4798</v>
      </c>
    </row>
    <row r="20" spans="1:5" ht="14.1" customHeight="1" x14ac:dyDescent="0.2">
      <c r="A20" s="47" t="s">
        <v>42</v>
      </c>
      <c r="B20" s="98">
        <f>$B$8-10</f>
        <v>2007</v>
      </c>
      <c r="C20" s="99">
        <v>1937</v>
      </c>
      <c r="D20" s="99">
        <v>982</v>
      </c>
      <c r="E20" s="99">
        <v>955</v>
      </c>
    </row>
    <row r="21" spans="1:5" ht="14.1" customHeight="1" x14ac:dyDescent="0.2">
      <c r="A21" s="47" t="s">
        <v>43</v>
      </c>
      <c r="B21" s="98">
        <f>$B$8-11</f>
        <v>2006</v>
      </c>
      <c r="C21" s="99">
        <v>1915</v>
      </c>
      <c r="D21" s="99">
        <v>1008</v>
      </c>
      <c r="E21" s="99">
        <v>907</v>
      </c>
    </row>
    <row r="22" spans="1:5" ht="14.1" customHeight="1" x14ac:dyDescent="0.2">
      <c r="A22" s="47" t="s">
        <v>44</v>
      </c>
      <c r="B22" s="98">
        <f>$B$8-12</f>
        <v>2005</v>
      </c>
      <c r="C22" s="99">
        <v>1875</v>
      </c>
      <c r="D22" s="99">
        <v>963</v>
      </c>
      <c r="E22" s="99">
        <v>912</v>
      </c>
    </row>
    <row r="23" spans="1:5" ht="14.1" customHeight="1" x14ac:dyDescent="0.2">
      <c r="A23" s="47" t="s">
        <v>45</v>
      </c>
      <c r="B23" s="98">
        <f>$B$8-13</f>
        <v>2004</v>
      </c>
      <c r="C23" s="99">
        <v>1874</v>
      </c>
      <c r="D23" s="99">
        <v>994</v>
      </c>
      <c r="E23" s="99">
        <v>880</v>
      </c>
    </row>
    <row r="24" spans="1:5" ht="14.1" customHeight="1" x14ac:dyDescent="0.2">
      <c r="A24" s="47" t="s">
        <v>46</v>
      </c>
      <c r="B24" s="98">
        <f>$B$8-14</f>
        <v>2003</v>
      </c>
      <c r="C24" s="99">
        <v>1875</v>
      </c>
      <c r="D24" s="99">
        <v>976</v>
      </c>
      <c r="E24" s="99">
        <v>899</v>
      </c>
    </row>
    <row r="25" spans="1:5" ht="14.1" customHeight="1" x14ac:dyDescent="0.2">
      <c r="A25" s="55" t="s">
        <v>36</v>
      </c>
      <c r="B25" s="100"/>
      <c r="C25" s="99">
        <f>SUM(C20:C24)</f>
        <v>9476</v>
      </c>
      <c r="D25" s="99">
        <f>SUM(D20:D24)</f>
        <v>4923</v>
      </c>
      <c r="E25" s="99">
        <f>SUM(E20:E24)</f>
        <v>4553</v>
      </c>
    </row>
    <row r="26" spans="1:5" ht="14.1" customHeight="1" x14ac:dyDescent="0.2">
      <c r="A26" s="47" t="s">
        <v>47</v>
      </c>
      <c r="B26" s="98">
        <f>$B$8-15</f>
        <v>2002</v>
      </c>
      <c r="C26" s="99">
        <v>1995</v>
      </c>
      <c r="D26" s="99">
        <v>1069</v>
      </c>
      <c r="E26" s="99">
        <v>926</v>
      </c>
    </row>
    <row r="27" spans="1:5" ht="14.1" customHeight="1" x14ac:dyDescent="0.2">
      <c r="A27" s="47" t="s">
        <v>48</v>
      </c>
      <c r="B27" s="98">
        <f>$B$8-16</f>
        <v>2001</v>
      </c>
      <c r="C27" s="99">
        <v>1921</v>
      </c>
      <c r="D27" s="99">
        <v>1015</v>
      </c>
      <c r="E27" s="99">
        <v>906</v>
      </c>
    </row>
    <row r="28" spans="1:5" ht="14.1" customHeight="1" x14ac:dyDescent="0.2">
      <c r="A28" s="47" t="s">
        <v>49</v>
      </c>
      <c r="B28" s="98">
        <f>$B$8-17</f>
        <v>2000</v>
      </c>
      <c r="C28" s="99">
        <v>2057</v>
      </c>
      <c r="D28" s="99">
        <v>1065</v>
      </c>
      <c r="E28" s="99">
        <v>992</v>
      </c>
    </row>
    <row r="29" spans="1:5" ht="14.1" customHeight="1" x14ac:dyDescent="0.2">
      <c r="A29" s="47" t="s">
        <v>50</v>
      </c>
      <c r="B29" s="98">
        <f>$B$8-18</f>
        <v>1999</v>
      </c>
      <c r="C29" s="99">
        <v>2438</v>
      </c>
      <c r="D29" s="99">
        <v>1259</v>
      </c>
      <c r="E29" s="99">
        <v>1179</v>
      </c>
    </row>
    <row r="30" spans="1:5" ht="14.1" customHeight="1" x14ac:dyDescent="0.2">
      <c r="A30" s="46" t="s">
        <v>51</v>
      </c>
      <c r="B30" s="98">
        <f>$B$8-19</f>
        <v>1998</v>
      </c>
      <c r="C30" s="99">
        <v>3049</v>
      </c>
      <c r="D30" s="99">
        <v>1473</v>
      </c>
      <c r="E30" s="105">
        <v>1576</v>
      </c>
    </row>
    <row r="31" spans="1:5" ht="14.1" customHeight="1" x14ac:dyDescent="0.2">
      <c r="A31" s="55" t="s">
        <v>36</v>
      </c>
      <c r="B31" s="100"/>
      <c r="C31" s="99">
        <f>SUM(C26:C30)</f>
        <v>11460</v>
      </c>
      <c r="D31" s="99">
        <f>SUM(D26:D30)</f>
        <v>5881</v>
      </c>
      <c r="E31" s="99">
        <f>SUM(E26:E30)</f>
        <v>5579</v>
      </c>
    </row>
    <row r="32" spans="1:5" ht="14.1" customHeight="1" x14ac:dyDescent="0.2">
      <c r="A32" s="47" t="s">
        <v>52</v>
      </c>
      <c r="B32" s="98">
        <f>$B$8-20</f>
        <v>1997</v>
      </c>
      <c r="C32" s="99">
        <v>3634</v>
      </c>
      <c r="D32" s="99">
        <v>1692</v>
      </c>
      <c r="E32" s="99">
        <v>1942</v>
      </c>
    </row>
    <row r="33" spans="1:5" ht="14.1" customHeight="1" x14ac:dyDescent="0.2">
      <c r="A33" s="47" t="s">
        <v>53</v>
      </c>
      <c r="B33" s="98">
        <f>$B$8-21</f>
        <v>1996</v>
      </c>
      <c r="C33" s="99">
        <v>4141</v>
      </c>
      <c r="D33" s="99">
        <v>1916</v>
      </c>
      <c r="E33" s="99">
        <v>2225</v>
      </c>
    </row>
    <row r="34" spans="1:5" ht="14.1" customHeight="1" x14ac:dyDescent="0.2">
      <c r="A34" s="47" t="s">
        <v>54</v>
      </c>
      <c r="B34" s="98">
        <f>$B$8-22</f>
        <v>1995</v>
      </c>
      <c r="C34" s="99">
        <v>4295</v>
      </c>
      <c r="D34" s="99">
        <v>2033</v>
      </c>
      <c r="E34" s="99">
        <v>2262</v>
      </c>
    </row>
    <row r="35" spans="1:5" ht="14.1" customHeight="1" x14ac:dyDescent="0.2">
      <c r="A35" s="47" t="s">
        <v>55</v>
      </c>
      <c r="B35" s="98">
        <f>$B$8-23</f>
        <v>1994</v>
      </c>
      <c r="C35" s="99">
        <v>4761</v>
      </c>
      <c r="D35" s="99">
        <v>2307</v>
      </c>
      <c r="E35" s="99">
        <v>2454</v>
      </c>
    </row>
    <row r="36" spans="1:5" ht="14.1" customHeight="1" x14ac:dyDescent="0.2">
      <c r="A36" s="47" t="s">
        <v>56</v>
      </c>
      <c r="B36" s="98">
        <f>$B$8-24</f>
        <v>1993</v>
      </c>
      <c r="C36" s="99">
        <v>4954</v>
      </c>
      <c r="D36" s="99">
        <v>2363</v>
      </c>
      <c r="E36" s="99">
        <v>2591</v>
      </c>
    </row>
    <row r="37" spans="1:5" ht="14.1" customHeight="1" x14ac:dyDescent="0.2">
      <c r="A37" s="55" t="s">
        <v>36</v>
      </c>
      <c r="B37" s="100"/>
      <c r="C37" s="99">
        <f>SUM(C32:C36)</f>
        <v>21785</v>
      </c>
      <c r="D37" s="99">
        <f>SUM(D32:D36)</f>
        <v>10311</v>
      </c>
      <c r="E37" s="99">
        <f>SUM(E32:E36)</f>
        <v>11474</v>
      </c>
    </row>
    <row r="38" spans="1:5" ht="14.1" customHeight="1" x14ac:dyDescent="0.2">
      <c r="A38" s="47" t="s">
        <v>57</v>
      </c>
      <c r="B38" s="98">
        <f>$B$8-25</f>
        <v>1992</v>
      </c>
      <c r="C38" s="99">
        <v>5088</v>
      </c>
      <c r="D38" s="99">
        <v>2513</v>
      </c>
      <c r="E38" s="99">
        <v>2575</v>
      </c>
    </row>
    <row r="39" spans="1:5" ht="14.1" customHeight="1" x14ac:dyDescent="0.2">
      <c r="A39" s="47" t="s">
        <v>58</v>
      </c>
      <c r="B39" s="98">
        <f>$B$8-26</f>
        <v>1991</v>
      </c>
      <c r="C39" s="99">
        <v>5095</v>
      </c>
      <c r="D39" s="99">
        <v>2502</v>
      </c>
      <c r="E39" s="99">
        <v>2593</v>
      </c>
    </row>
    <row r="40" spans="1:5" ht="14.1" customHeight="1" x14ac:dyDescent="0.2">
      <c r="A40" s="47" t="s">
        <v>59</v>
      </c>
      <c r="B40" s="98">
        <f>$B$8-27</f>
        <v>1990</v>
      </c>
      <c r="C40" s="99">
        <v>5288</v>
      </c>
      <c r="D40" s="99">
        <v>2661</v>
      </c>
      <c r="E40" s="99">
        <v>2627</v>
      </c>
    </row>
    <row r="41" spans="1:5" ht="14.1" customHeight="1" x14ac:dyDescent="0.2">
      <c r="A41" s="47" t="s">
        <v>60</v>
      </c>
      <c r="B41" s="98">
        <f>$B$8-28</f>
        <v>1989</v>
      </c>
      <c r="C41" s="99">
        <v>4917</v>
      </c>
      <c r="D41" s="99">
        <v>2516</v>
      </c>
      <c r="E41" s="99">
        <v>2401</v>
      </c>
    </row>
    <row r="42" spans="1:5" ht="14.1" customHeight="1" x14ac:dyDescent="0.2">
      <c r="A42" s="47" t="s">
        <v>61</v>
      </c>
      <c r="B42" s="98">
        <f>$B$8-29</f>
        <v>1988</v>
      </c>
      <c r="C42" s="99">
        <v>4784</v>
      </c>
      <c r="D42" s="99">
        <v>2398</v>
      </c>
      <c r="E42" s="99">
        <v>2386</v>
      </c>
    </row>
    <row r="43" spans="1:5" ht="14.1" customHeight="1" x14ac:dyDescent="0.2">
      <c r="A43" s="55" t="s">
        <v>36</v>
      </c>
      <c r="B43" s="100"/>
      <c r="C43" s="99">
        <f>SUM(C38:C42)</f>
        <v>25172</v>
      </c>
      <c r="D43" s="99">
        <f>SUM(D38:D42)</f>
        <v>12590</v>
      </c>
      <c r="E43" s="99">
        <f>SUM(E38:E42)</f>
        <v>12582</v>
      </c>
    </row>
    <row r="44" spans="1:5" ht="14.1" customHeight="1" x14ac:dyDescent="0.2">
      <c r="A44" s="47" t="s">
        <v>62</v>
      </c>
      <c r="B44" s="98">
        <f>$B$8-30</f>
        <v>1987</v>
      </c>
      <c r="C44" s="99">
        <v>4464</v>
      </c>
      <c r="D44" s="99">
        <v>2316</v>
      </c>
      <c r="E44" s="99">
        <v>2148</v>
      </c>
    </row>
    <row r="45" spans="1:5" ht="14.1" customHeight="1" x14ac:dyDescent="0.2">
      <c r="A45" s="47" t="s">
        <v>63</v>
      </c>
      <c r="B45" s="98">
        <f>$B$8-31</f>
        <v>1986</v>
      </c>
      <c r="C45" s="99">
        <v>4114</v>
      </c>
      <c r="D45" s="99">
        <v>2124</v>
      </c>
      <c r="E45" s="99">
        <v>1990</v>
      </c>
    </row>
    <row r="46" spans="1:5" ht="14.1" customHeight="1" x14ac:dyDescent="0.2">
      <c r="A46" s="47" t="s">
        <v>64</v>
      </c>
      <c r="B46" s="98">
        <f>$B$8-32</f>
        <v>1985</v>
      </c>
      <c r="C46" s="99">
        <v>3820</v>
      </c>
      <c r="D46" s="99">
        <v>1983</v>
      </c>
      <c r="E46" s="99">
        <v>1837</v>
      </c>
    </row>
    <row r="47" spans="1:5" ht="14.1" customHeight="1" x14ac:dyDescent="0.2">
      <c r="A47" s="47" t="s">
        <v>65</v>
      </c>
      <c r="B47" s="98">
        <f>$B$8-33</f>
        <v>1984</v>
      </c>
      <c r="C47" s="99">
        <v>3651</v>
      </c>
      <c r="D47" s="99">
        <v>1838</v>
      </c>
      <c r="E47" s="99">
        <v>1813</v>
      </c>
    </row>
    <row r="48" spans="1:5" ht="14.1" customHeight="1" x14ac:dyDescent="0.2">
      <c r="A48" s="47" t="s">
        <v>66</v>
      </c>
      <c r="B48" s="98">
        <f>$B$8-34</f>
        <v>1983</v>
      </c>
      <c r="C48" s="99">
        <v>3596</v>
      </c>
      <c r="D48" s="99">
        <v>1796</v>
      </c>
      <c r="E48" s="99">
        <v>1800</v>
      </c>
    </row>
    <row r="49" spans="1:5" ht="14.1" customHeight="1" x14ac:dyDescent="0.2">
      <c r="A49" s="55" t="s">
        <v>36</v>
      </c>
      <c r="B49" s="100"/>
      <c r="C49" s="99">
        <f>SUM(C44:C48)</f>
        <v>19645</v>
      </c>
      <c r="D49" s="99">
        <f>SUM(D44:D48)</f>
        <v>10057</v>
      </c>
      <c r="E49" s="99">
        <f>SUM(E44:E48)</f>
        <v>9588</v>
      </c>
    </row>
    <row r="50" spans="1:5" ht="14.1" customHeight="1" x14ac:dyDescent="0.2">
      <c r="A50" s="47"/>
      <c r="B50" s="52"/>
      <c r="C50" s="26"/>
      <c r="D50" s="26"/>
      <c r="E50" s="26"/>
    </row>
    <row r="51" spans="1:5" ht="14.1" customHeight="1" x14ac:dyDescent="0.2">
      <c r="A51" s="47" t="s">
        <v>67</v>
      </c>
      <c r="B51" s="98">
        <f>$B$8-35</f>
        <v>1982</v>
      </c>
      <c r="C51" s="99">
        <v>3467</v>
      </c>
      <c r="D51" s="99">
        <v>1733</v>
      </c>
      <c r="E51" s="99">
        <v>1734</v>
      </c>
    </row>
    <row r="52" spans="1:5" ht="14.1" customHeight="1" x14ac:dyDescent="0.2">
      <c r="A52" s="47" t="s">
        <v>68</v>
      </c>
      <c r="B52" s="98">
        <f>$B$8-36</f>
        <v>1981</v>
      </c>
      <c r="C52" s="99">
        <v>3318</v>
      </c>
      <c r="D52" s="99">
        <v>1649</v>
      </c>
      <c r="E52" s="99">
        <v>1669</v>
      </c>
    </row>
    <row r="53" spans="1:5" ht="14.1" customHeight="1" x14ac:dyDescent="0.2">
      <c r="A53" s="47" t="s">
        <v>69</v>
      </c>
      <c r="B53" s="98">
        <f>$B$8-37</f>
        <v>1980</v>
      </c>
      <c r="C53" s="99">
        <v>3220</v>
      </c>
      <c r="D53" s="99">
        <v>1623</v>
      </c>
      <c r="E53" s="99">
        <v>1597</v>
      </c>
    </row>
    <row r="54" spans="1:5" ht="14.1" customHeight="1" x14ac:dyDescent="0.2">
      <c r="A54" s="47" t="s">
        <v>70</v>
      </c>
      <c r="B54" s="98">
        <f>$B$8-38</f>
        <v>1979</v>
      </c>
      <c r="C54" s="99">
        <v>2944</v>
      </c>
      <c r="D54" s="99">
        <v>1496</v>
      </c>
      <c r="E54" s="99">
        <v>1448</v>
      </c>
    </row>
    <row r="55" spans="1:5" ht="14.1" customHeight="1" x14ac:dyDescent="0.2">
      <c r="A55" s="46" t="s">
        <v>71</v>
      </c>
      <c r="B55" s="98">
        <f>$B$8-39</f>
        <v>1978</v>
      </c>
      <c r="C55" s="99">
        <v>2910</v>
      </c>
      <c r="D55" s="99">
        <v>1489</v>
      </c>
      <c r="E55" s="99">
        <v>1421</v>
      </c>
    </row>
    <row r="56" spans="1:5" ht="14.1" customHeight="1" x14ac:dyDescent="0.2">
      <c r="A56" s="54" t="s">
        <v>36</v>
      </c>
      <c r="B56" s="100"/>
      <c r="C56" s="99">
        <f>SUM(C51:C55)</f>
        <v>15859</v>
      </c>
      <c r="D56" s="99">
        <f>SUM(D51:D55)</f>
        <v>7990</v>
      </c>
      <c r="E56" s="99">
        <f>SUM(E51:E55)</f>
        <v>7869</v>
      </c>
    </row>
    <row r="57" spans="1:5" ht="14.1" customHeight="1" x14ac:dyDescent="0.2">
      <c r="A57" s="46" t="s">
        <v>72</v>
      </c>
      <c r="B57" s="98">
        <f>$B$8-40</f>
        <v>1977</v>
      </c>
      <c r="C57" s="99">
        <v>2838</v>
      </c>
      <c r="D57" s="99">
        <v>1435</v>
      </c>
      <c r="E57" s="99">
        <v>1403</v>
      </c>
    </row>
    <row r="58" spans="1:5" ht="14.1" customHeight="1" x14ac:dyDescent="0.2">
      <c r="A58" s="46" t="s">
        <v>73</v>
      </c>
      <c r="B58" s="98">
        <f>$B$8-41</f>
        <v>1976</v>
      </c>
      <c r="C58" s="99">
        <v>2790</v>
      </c>
      <c r="D58" s="99">
        <v>1373</v>
      </c>
      <c r="E58" s="99">
        <v>1417</v>
      </c>
    </row>
    <row r="59" spans="1:5" ht="14.1" customHeight="1" x14ac:dyDescent="0.2">
      <c r="A59" s="46" t="s">
        <v>74</v>
      </c>
      <c r="B59" s="98">
        <f>$B$8-42</f>
        <v>1975</v>
      </c>
      <c r="C59" s="99">
        <v>2781</v>
      </c>
      <c r="D59" s="99">
        <v>1433</v>
      </c>
      <c r="E59" s="99">
        <v>1348</v>
      </c>
    </row>
    <row r="60" spans="1:5" ht="14.1" customHeight="1" x14ac:dyDescent="0.2">
      <c r="A60" s="46" t="s">
        <v>75</v>
      </c>
      <c r="B60" s="98">
        <f>$B$8-43</f>
        <v>1974</v>
      </c>
      <c r="C60" s="99">
        <v>2626</v>
      </c>
      <c r="D60" s="99">
        <v>1322</v>
      </c>
      <c r="E60" s="99">
        <v>1304</v>
      </c>
    </row>
    <row r="61" spans="1:5" ht="14.1" customHeight="1" x14ac:dyDescent="0.2">
      <c r="A61" s="46" t="s">
        <v>76</v>
      </c>
      <c r="B61" s="98">
        <f>$B$8-44</f>
        <v>1973</v>
      </c>
      <c r="C61" s="99">
        <v>2691</v>
      </c>
      <c r="D61" s="99">
        <v>1342</v>
      </c>
      <c r="E61" s="99">
        <v>1349</v>
      </c>
    </row>
    <row r="62" spans="1:5" ht="14.1" customHeight="1" x14ac:dyDescent="0.2">
      <c r="A62" s="55" t="s">
        <v>36</v>
      </c>
      <c r="B62" s="100"/>
      <c r="C62" s="99">
        <f>SUM(C57:C61)</f>
        <v>13726</v>
      </c>
      <c r="D62" s="99">
        <f>SUM(D57:D61)</f>
        <v>6905</v>
      </c>
      <c r="E62" s="99">
        <f>SUM(E57:E61)</f>
        <v>6821</v>
      </c>
    </row>
    <row r="63" spans="1:5" ht="14.1" customHeight="1" x14ac:dyDescent="0.2">
      <c r="A63" s="47" t="s">
        <v>77</v>
      </c>
      <c r="B63" s="98">
        <f>$B$8-45</f>
        <v>1972</v>
      </c>
      <c r="C63" s="99">
        <v>2864</v>
      </c>
      <c r="D63" s="99">
        <v>1440</v>
      </c>
      <c r="E63" s="99">
        <v>1424</v>
      </c>
    </row>
    <row r="64" spans="1:5" ht="14.1" customHeight="1" x14ac:dyDescent="0.2">
      <c r="A64" s="47" t="s">
        <v>78</v>
      </c>
      <c r="B64" s="98">
        <f>$B$8-46</f>
        <v>1971</v>
      </c>
      <c r="C64" s="99">
        <v>3068</v>
      </c>
      <c r="D64" s="99">
        <v>1549</v>
      </c>
      <c r="E64" s="99">
        <v>1519</v>
      </c>
    </row>
    <row r="65" spans="1:5" ht="14.1" customHeight="1" x14ac:dyDescent="0.2">
      <c r="A65" s="47" t="s">
        <v>79</v>
      </c>
      <c r="B65" s="98">
        <f>$B$8-47</f>
        <v>1970</v>
      </c>
      <c r="C65" s="99">
        <v>3259</v>
      </c>
      <c r="D65" s="99">
        <v>1677</v>
      </c>
      <c r="E65" s="99">
        <v>1582</v>
      </c>
    </row>
    <row r="66" spans="1:5" ht="14.1" customHeight="1" x14ac:dyDescent="0.2">
      <c r="A66" s="47" t="s">
        <v>80</v>
      </c>
      <c r="B66" s="98">
        <f>$B$8-48</f>
        <v>1969</v>
      </c>
      <c r="C66" s="99">
        <v>3531</v>
      </c>
      <c r="D66" s="99">
        <v>1821</v>
      </c>
      <c r="E66" s="99">
        <v>1710</v>
      </c>
    </row>
    <row r="67" spans="1:5" ht="14.1" customHeight="1" x14ac:dyDescent="0.2">
      <c r="A67" s="47" t="s">
        <v>81</v>
      </c>
      <c r="B67" s="98">
        <f>$B$8-49</f>
        <v>1968</v>
      </c>
      <c r="C67" s="99">
        <v>3731</v>
      </c>
      <c r="D67" s="99">
        <v>1914</v>
      </c>
      <c r="E67" s="99">
        <v>1817</v>
      </c>
    </row>
    <row r="68" spans="1:5" ht="14.1" customHeight="1" x14ac:dyDescent="0.2">
      <c r="A68" s="55" t="s">
        <v>36</v>
      </c>
      <c r="B68" s="100"/>
      <c r="C68" s="99">
        <f>SUM(C63:C67)</f>
        <v>16453</v>
      </c>
      <c r="D68" s="99">
        <f>SUM(D63:D67)</f>
        <v>8401</v>
      </c>
      <c r="E68" s="99">
        <f>SUM(E63:E67)</f>
        <v>8052</v>
      </c>
    </row>
    <row r="69" spans="1:5" ht="14.1" customHeight="1" x14ac:dyDescent="0.2">
      <c r="A69" s="47" t="s">
        <v>82</v>
      </c>
      <c r="B69" s="98">
        <f>$B$8-50</f>
        <v>1967</v>
      </c>
      <c r="C69" s="99">
        <v>3695</v>
      </c>
      <c r="D69" s="99">
        <v>1877</v>
      </c>
      <c r="E69" s="99">
        <v>1818</v>
      </c>
    </row>
    <row r="70" spans="1:5" ht="14.1" customHeight="1" x14ac:dyDescent="0.2">
      <c r="A70" s="47" t="s">
        <v>83</v>
      </c>
      <c r="B70" s="98">
        <f>$B$8-51</f>
        <v>1966</v>
      </c>
      <c r="C70" s="99">
        <v>3758</v>
      </c>
      <c r="D70" s="99">
        <v>1895</v>
      </c>
      <c r="E70" s="99">
        <v>1863</v>
      </c>
    </row>
    <row r="71" spans="1:5" ht="14.1" customHeight="1" x14ac:dyDescent="0.2">
      <c r="A71" s="47" t="s">
        <v>84</v>
      </c>
      <c r="B71" s="98">
        <f>$B$8-52</f>
        <v>1965</v>
      </c>
      <c r="C71" s="99">
        <v>3633</v>
      </c>
      <c r="D71" s="99">
        <v>1800</v>
      </c>
      <c r="E71" s="99">
        <v>1833</v>
      </c>
    </row>
    <row r="72" spans="1:5" ht="14.1" customHeight="1" x14ac:dyDescent="0.2">
      <c r="A72" s="47" t="s">
        <v>85</v>
      </c>
      <c r="B72" s="98">
        <f>$B$8-53</f>
        <v>1964</v>
      </c>
      <c r="C72" s="99">
        <v>3634</v>
      </c>
      <c r="D72" s="99">
        <v>1801</v>
      </c>
      <c r="E72" s="99">
        <v>1833</v>
      </c>
    </row>
    <row r="73" spans="1:5" ht="14.1" customHeight="1" x14ac:dyDescent="0.2">
      <c r="A73" s="47" t="s">
        <v>86</v>
      </c>
      <c r="B73" s="98">
        <f>$B$8-54</f>
        <v>1963</v>
      </c>
      <c r="C73" s="99">
        <v>3615</v>
      </c>
      <c r="D73" s="99">
        <v>1761</v>
      </c>
      <c r="E73" s="99">
        <v>1854</v>
      </c>
    </row>
    <row r="74" spans="1:5" ht="14.1" customHeight="1" x14ac:dyDescent="0.2">
      <c r="A74" s="55" t="s">
        <v>36</v>
      </c>
      <c r="B74" s="100"/>
      <c r="C74" s="99">
        <f>SUM(C69:C73)</f>
        <v>18335</v>
      </c>
      <c r="D74" s="99">
        <f>SUM(D69:D73)</f>
        <v>9134</v>
      </c>
      <c r="E74" s="99">
        <f>SUM(E69:E73)</f>
        <v>9201</v>
      </c>
    </row>
    <row r="75" spans="1:5" ht="14.1" customHeight="1" x14ac:dyDescent="0.2">
      <c r="A75" s="47" t="s">
        <v>87</v>
      </c>
      <c r="B75" s="98">
        <f>$B$8-55</f>
        <v>1962</v>
      </c>
      <c r="C75" s="99">
        <v>3462</v>
      </c>
      <c r="D75" s="99">
        <v>1711</v>
      </c>
      <c r="E75" s="99">
        <v>1751</v>
      </c>
    </row>
    <row r="76" spans="1:5" ht="14.1" customHeight="1" x14ac:dyDescent="0.2">
      <c r="A76" s="47" t="s">
        <v>88</v>
      </c>
      <c r="B76" s="98">
        <f>$B$8-56</f>
        <v>1961</v>
      </c>
      <c r="C76" s="99">
        <v>3200</v>
      </c>
      <c r="D76" s="99">
        <v>1571</v>
      </c>
      <c r="E76" s="99">
        <v>1629</v>
      </c>
    </row>
    <row r="77" spans="1:5" ht="13.15" customHeight="1" x14ac:dyDescent="0.2">
      <c r="A77" s="47" t="s">
        <v>89</v>
      </c>
      <c r="B77" s="98">
        <f>$B$8-57</f>
        <v>1960</v>
      </c>
      <c r="C77" s="99">
        <v>3234</v>
      </c>
      <c r="D77" s="99">
        <v>1557</v>
      </c>
      <c r="E77" s="99">
        <v>1677</v>
      </c>
    </row>
    <row r="78" spans="1:5" ht="14.1" customHeight="1" x14ac:dyDescent="0.2">
      <c r="A78" s="46" t="s">
        <v>90</v>
      </c>
      <c r="B78" s="98">
        <f>$B$8-58</f>
        <v>1959</v>
      </c>
      <c r="C78" s="99">
        <v>3073</v>
      </c>
      <c r="D78" s="99">
        <v>1513</v>
      </c>
      <c r="E78" s="99">
        <v>1560</v>
      </c>
    </row>
    <row r="79" spans="1:5" x14ac:dyDescent="0.2">
      <c r="A79" s="47" t="s">
        <v>91</v>
      </c>
      <c r="B79" s="98">
        <f>$B$8-59</f>
        <v>1958</v>
      </c>
      <c r="C79" s="99">
        <v>2994</v>
      </c>
      <c r="D79" s="99">
        <v>1486</v>
      </c>
      <c r="E79" s="99">
        <v>1508</v>
      </c>
    </row>
    <row r="80" spans="1:5" x14ac:dyDescent="0.2">
      <c r="A80" s="55" t="s">
        <v>36</v>
      </c>
      <c r="B80" s="100"/>
      <c r="C80" s="99">
        <f>SUM(C75:C79)</f>
        <v>15963</v>
      </c>
      <c r="D80" s="99">
        <f>SUM(D75:D79)</f>
        <v>7838</v>
      </c>
      <c r="E80" s="99">
        <f>SUM(E75:E79)</f>
        <v>8125</v>
      </c>
    </row>
    <row r="81" spans="1:5" x14ac:dyDescent="0.2">
      <c r="A81" s="47"/>
      <c r="B81" s="52"/>
      <c r="C81" s="26"/>
      <c r="D81" s="26"/>
      <c r="E81" s="26"/>
    </row>
    <row r="82" spans="1:5" x14ac:dyDescent="0.2">
      <c r="A82" s="47" t="s">
        <v>92</v>
      </c>
      <c r="B82" s="98">
        <f>$B$8-60</f>
        <v>1957</v>
      </c>
      <c r="C82" s="99">
        <v>2778</v>
      </c>
      <c r="D82" s="99">
        <v>1327</v>
      </c>
      <c r="E82" s="99">
        <v>1451</v>
      </c>
    </row>
    <row r="83" spans="1:5" x14ac:dyDescent="0.2">
      <c r="A83" s="47" t="s">
        <v>93</v>
      </c>
      <c r="B83" s="98">
        <f>$B$8-61</f>
        <v>1956</v>
      </c>
      <c r="C83" s="99">
        <v>2758</v>
      </c>
      <c r="D83" s="99">
        <v>1339</v>
      </c>
      <c r="E83" s="99">
        <v>1419</v>
      </c>
    </row>
    <row r="84" spans="1:5" x14ac:dyDescent="0.2">
      <c r="A84" s="47" t="s">
        <v>94</v>
      </c>
      <c r="B84" s="98">
        <f>$B$8-62</f>
        <v>1955</v>
      </c>
      <c r="C84" s="99">
        <v>2635</v>
      </c>
      <c r="D84" s="99">
        <v>1266</v>
      </c>
      <c r="E84" s="99">
        <v>1369</v>
      </c>
    </row>
    <row r="85" spans="1:5" x14ac:dyDescent="0.2">
      <c r="A85" s="47" t="s">
        <v>95</v>
      </c>
      <c r="B85" s="98">
        <f>$B$8-63</f>
        <v>1954</v>
      </c>
      <c r="C85" s="99">
        <v>2616</v>
      </c>
      <c r="D85" s="99">
        <v>1232</v>
      </c>
      <c r="E85" s="99">
        <v>1384</v>
      </c>
    </row>
    <row r="86" spans="1:5" x14ac:dyDescent="0.2">
      <c r="A86" s="47" t="s">
        <v>96</v>
      </c>
      <c r="B86" s="98">
        <f>$B$8-64</f>
        <v>1953</v>
      </c>
      <c r="C86" s="99">
        <v>2379</v>
      </c>
      <c r="D86" s="99">
        <v>1136</v>
      </c>
      <c r="E86" s="99">
        <v>1243</v>
      </c>
    </row>
    <row r="87" spans="1:5" x14ac:dyDescent="0.2">
      <c r="A87" s="55" t="s">
        <v>36</v>
      </c>
      <c r="B87" s="100"/>
      <c r="C87" s="99">
        <f>SUM(C82:C86)</f>
        <v>13166</v>
      </c>
      <c r="D87" s="99">
        <f>SUM(D82:D86)</f>
        <v>6300</v>
      </c>
      <c r="E87" s="99">
        <f>SUM(E82:E86)</f>
        <v>6866</v>
      </c>
    </row>
    <row r="88" spans="1:5" x14ac:dyDescent="0.2">
      <c r="A88" s="47" t="s">
        <v>97</v>
      </c>
      <c r="B88" s="98">
        <f>$B$8-65</f>
        <v>1952</v>
      </c>
      <c r="C88" s="99">
        <v>2445</v>
      </c>
      <c r="D88" s="99">
        <v>1164</v>
      </c>
      <c r="E88" s="99">
        <v>1281</v>
      </c>
    </row>
    <row r="89" spans="1:5" x14ac:dyDescent="0.2">
      <c r="A89" s="47" t="s">
        <v>98</v>
      </c>
      <c r="B89" s="98">
        <f>$B$8-66</f>
        <v>1951</v>
      </c>
      <c r="C89" s="99">
        <v>2350</v>
      </c>
      <c r="D89" s="99">
        <v>1101</v>
      </c>
      <c r="E89" s="99">
        <v>1249</v>
      </c>
    </row>
    <row r="90" spans="1:5" x14ac:dyDescent="0.2">
      <c r="A90" s="47" t="s">
        <v>99</v>
      </c>
      <c r="B90" s="98">
        <f>$B$8-67</f>
        <v>1950</v>
      </c>
      <c r="C90" s="99">
        <v>2417</v>
      </c>
      <c r="D90" s="99">
        <v>1149</v>
      </c>
      <c r="E90" s="99">
        <v>1268</v>
      </c>
    </row>
    <row r="91" spans="1:5" x14ac:dyDescent="0.2">
      <c r="A91" s="47" t="s">
        <v>100</v>
      </c>
      <c r="B91" s="98">
        <f>$B$8-68</f>
        <v>1949</v>
      </c>
      <c r="C91" s="99">
        <v>2208</v>
      </c>
      <c r="D91" s="99">
        <v>1067</v>
      </c>
      <c r="E91" s="99">
        <v>1141</v>
      </c>
    </row>
    <row r="92" spans="1:5" x14ac:dyDescent="0.2">
      <c r="A92" s="47" t="s">
        <v>101</v>
      </c>
      <c r="B92" s="98">
        <f>$B$8-69</f>
        <v>1948</v>
      </c>
      <c r="C92" s="99">
        <v>2317</v>
      </c>
      <c r="D92" s="99">
        <v>1088</v>
      </c>
      <c r="E92" s="99">
        <v>1229</v>
      </c>
    </row>
    <row r="93" spans="1:5" x14ac:dyDescent="0.2">
      <c r="A93" s="55" t="s">
        <v>36</v>
      </c>
      <c r="B93" s="100"/>
      <c r="C93" s="99">
        <f>SUM(C88:C92)</f>
        <v>11737</v>
      </c>
      <c r="D93" s="99">
        <f>SUM(D88:D92)</f>
        <v>5569</v>
      </c>
      <c r="E93" s="99">
        <f>SUM(E88:E92)</f>
        <v>6168</v>
      </c>
    </row>
    <row r="94" spans="1:5" x14ac:dyDescent="0.2">
      <c r="A94" s="47" t="s">
        <v>102</v>
      </c>
      <c r="B94" s="98">
        <f>$B$8-70</f>
        <v>1947</v>
      </c>
      <c r="C94" s="99">
        <v>2088</v>
      </c>
      <c r="D94" s="99">
        <v>1039</v>
      </c>
      <c r="E94" s="99">
        <v>1049</v>
      </c>
    </row>
    <row r="95" spans="1:5" x14ac:dyDescent="0.2">
      <c r="A95" s="47" t="s">
        <v>103</v>
      </c>
      <c r="B95" s="98">
        <f>$B$8-71</f>
        <v>1946</v>
      </c>
      <c r="C95" s="99">
        <v>1992</v>
      </c>
      <c r="D95" s="99">
        <v>903</v>
      </c>
      <c r="E95" s="99">
        <v>1089</v>
      </c>
    </row>
    <row r="96" spans="1:5" x14ac:dyDescent="0.2">
      <c r="A96" s="47" t="s">
        <v>104</v>
      </c>
      <c r="B96" s="98">
        <f>$B$8-72</f>
        <v>1945</v>
      </c>
      <c r="C96" s="99">
        <v>1686</v>
      </c>
      <c r="D96" s="99">
        <v>756</v>
      </c>
      <c r="E96" s="99">
        <v>930</v>
      </c>
    </row>
    <row r="97" spans="1:5" x14ac:dyDescent="0.2">
      <c r="A97" s="47" t="s">
        <v>105</v>
      </c>
      <c r="B97" s="98">
        <f>$B$8-73</f>
        <v>1944</v>
      </c>
      <c r="C97" s="99">
        <v>2107</v>
      </c>
      <c r="D97" s="99">
        <v>962</v>
      </c>
      <c r="E97" s="99">
        <v>1145</v>
      </c>
    </row>
    <row r="98" spans="1:5" x14ac:dyDescent="0.2">
      <c r="A98" s="47" t="s">
        <v>106</v>
      </c>
      <c r="B98" s="98">
        <f>$B$8-74</f>
        <v>1943</v>
      </c>
      <c r="C98" s="99">
        <v>2106</v>
      </c>
      <c r="D98" s="99">
        <v>1001</v>
      </c>
      <c r="E98" s="99">
        <v>1105</v>
      </c>
    </row>
    <row r="99" spans="1:5" x14ac:dyDescent="0.2">
      <c r="A99" s="55" t="s">
        <v>36</v>
      </c>
      <c r="B99" s="100"/>
      <c r="C99" s="99">
        <f>SUM(C94:C98)</f>
        <v>9979</v>
      </c>
      <c r="D99" s="99">
        <f>SUM(D94:D98)</f>
        <v>4661</v>
      </c>
      <c r="E99" s="99">
        <f>SUM(E94:E98)</f>
        <v>5318</v>
      </c>
    </row>
    <row r="100" spans="1:5" x14ac:dyDescent="0.2">
      <c r="A100" s="47" t="s">
        <v>107</v>
      </c>
      <c r="B100" s="98">
        <f>$B$8-75</f>
        <v>1942</v>
      </c>
      <c r="C100" s="99">
        <v>2173</v>
      </c>
      <c r="D100" s="99">
        <v>990</v>
      </c>
      <c r="E100" s="99">
        <v>1183</v>
      </c>
    </row>
    <row r="101" spans="1:5" x14ac:dyDescent="0.2">
      <c r="A101" s="47" t="s">
        <v>108</v>
      </c>
      <c r="B101" s="98">
        <f>$B$8-76</f>
        <v>1941</v>
      </c>
      <c r="C101" s="99">
        <v>2464</v>
      </c>
      <c r="D101" s="99">
        <v>1112</v>
      </c>
      <c r="E101" s="99">
        <v>1352</v>
      </c>
    </row>
    <row r="102" spans="1:5" x14ac:dyDescent="0.2">
      <c r="A102" s="47" t="s">
        <v>109</v>
      </c>
      <c r="B102" s="98">
        <f>$B$8-77</f>
        <v>1940</v>
      </c>
      <c r="C102" s="99">
        <v>2363</v>
      </c>
      <c r="D102" s="99">
        <v>1068</v>
      </c>
      <c r="E102" s="99">
        <v>1295</v>
      </c>
    </row>
    <row r="103" spans="1:5" x14ac:dyDescent="0.2">
      <c r="A103" s="47" t="s">
        <v>110</v>
      </c>
      <c r="B103" s="98">
        <f>$B$8-78</f>
        <v>1939</v>
      </c>
      <c r="C103" s="99">
        <v>2199</v>
      </c>
      <c r="D103" s="99">
        <v>961</v>
      </c>
      <c r="E103" s="99">
        <v>1238</v>
      </c>
    </row>
    <row r="104" spans="1:5" x14ac:dyDescent="0.2">
      <c r="A104" s="48" t="s">
        <v>111</v>
      </c>
      <c r="B104" s="98">
        <f>$B$8-79</f>
        <v>1938</v>
      </c>
      <c r="C104" s="99">
        <v>2116</v>
      </c>
      <c r="D104" s="99">
        <v>878</v>
      </c>
      <c r="E104" s="99">
        <v>1238</v>
      </c>
    </row>
    <row r="105" spans="1:5" x14ac:dyDescent="0.2">
      <c r="A105" s="56" t="s">
        <v>36</v>
      </c>
      <c r="B105" s="101"/>
      <c r="C105" s="99">
        <f>SUM(C100:C104)</f>
        <v>11315</v>
      </c>
      <c r="D105" s="99">
        <f>SUM(D100:D104)</f>
        <v>5009</v>
      </c>
      <c r="E105" s="99">
        <f>SUM(E100:E104)</f>
        <v>6306</v>
      </c>
    </row>
    <row r="106" spans="1:5" x14ac:dyDescent="0.2">
      <c r="A106" s="48" t="s">
        <v>112</v>
      </c>
      <c r="B106" s="98">
        <f>$B$8-80</f>
        <v>1937</v>
      </c>
      <c r="C106" s="99">
        <v>1889</v>
      </c>
      <c r="D106" s="99">
        <v>806</v>
      </c>
      <c r="E106" s="99">
        <v>1083</v>
      </c>
    </row>
    <row r="107" spans="1:5" x14ac:dyDescent="0.2">
      <c r="A107" s="48" t="s">
        <v>123</v>
      </c>
      <c r="B107" s="98">
        <f>$B$8-81</f>
        <v>1936</v>
      </c>
      <c r="C107" s="99">
        <v>1650</v>
      </c>
      <c r="D107" s="99">
        <v>678</v>
      </c>
      <c r="E107" s="99">
        <v>972</v>
      </c>
    </row>
    <row r="108" spans="1:5" s="25" customFormat="1" x14ac:dyDescent="0.2">
      <c r="A108" s="48" t="s">
        <v>121</v>
      </c>
      <c r="B108" s="98">
        <f>$B$8-82</f>
        <v>1935</v>
      </c>
      <c r="C108" s="99">
        <v>1516</v>
      </c>
      <c r="D108" s="99">
        <v>579</v>
      </c>
      <c r="E108" s="99">
        <v>937</v>
      </c>
    </row>
    <row r="109" spans="1:5" x14ac:dyDescent="0.2">
      <c r="A109" s="48" t="s">
        <v>124</v>
      </c>
      <c r="B109" s="98">
        <f>$B$8-83</f>
        <v>1934</v>
      </c>
      <c r="C109" s="99">
        <v>1321</v>
      </c>
      <c r="D109" s="99">
        <v>512</v>
      </c>
      <c r="E109" s="99">
        <v>809</v>
      </c>
    </row>
    <row r="110" spans="1:5" x14ac:dyDescent="0.2">
      <c r="A110" s="48" t="s">
        <v>122</v>
      </c>
      <c r="B110" s="98">
        <f>$B$8-84</f>
        <v>1933</v>
      </c>
      <c r="C110" s="99">
        <v>876</v>
      </c>
      <c r="D110" s="99">
        <v>341</v>
      </c>
      <c r="E110" s="99">
        <v>535</v>
      </c>
    </row>
    <row r="111" spans="1:5" x14ac:dyDescent="0.2">
      <c r="A111" s="56" t="s">
        <v>36</v>
      </c>
      <c r="B111" s="101"/>
      <c r="C111" s="99">
        <f>SUM(C106:C110)</f>
        <v>7252</v>
      </c>
      <c r="D111" s="99">
        <f>SUM(D106:D110)</f>
        <v>2916</v>
      </c>
      <c r="E111" s="99">
        <f>SUM(E106:E110)</f>
        <v>4336</v>
      </c>
    </row>
    <row r="112" spans="1:5" x14ac:dyDescent="0.2">
      <c r="A112" s="48" t="s">
        <v>113</v>
      </c>
      <c r="B112" s="98">
        <f>$B$8-85</f>
        <v>1932</v>
      </c>
      <c r="C112" s="99">
        <v>734</v>
      </c>
      <c r="D112" s="99">
        <v>229</v>
      </c>
      <c r="E112" s="99">
        <v>505</v>
      </c>
    </row>
    <row r="113" spans="1:5" x14ac:dyDescent="0.2">
      <c r="A113" s="48" t="s">
        <v>114</v>
      </c>
      <c r="B113" s="98">
        <f>$B$8-86</f>
        <v>1931</v>
      </c>
      <c r="C113" s="99">
        <v>765</v>
      </c>
      <c r="D113" s="99">
        <v>267</v>
      </c>
      <c r="E113" s="99">
        <v>498</v>
      </c>
    </row>
    <row r="114" spans="1:5" x14ac:dyDescent="0.2">
      <c r="A114" s="48" t="s">
        <v>115</v>
      </c>
      <c r="B114" s="98">
        <f>$B$8-87</f>
        <v>1930</v>
      </c>
      <c r="C114" s="99">
        <v>725</v>
      </c>
      <c r="D114" s="99">
        <v>239</v>
      </c>
      <c r="E114" s="99">
        <v>486</v>
      </c>
    </row>
    <row r="115" spans="1:5" x14ac:dyDescent="0.2">
      <c r="A115" s="48" t="s">
        <v>116</v>
      </c>
      <c r="B115" s="98">
        <f>$B$8-88</f>
        <v>1929</v>
      </c>
      <c r="C115" s="99">
        <v>629</v>
      </c>
      <c r="D115" s="99">
        <v>199</v>
      </c>
      <c r="E115" s="99">
        <v>430</v>
      </c>
    </row>
    <row r="116" spans="1:5" x14ac:dyDescent="0.2">
      <c r="A116" s="48" t="s">
        <v>117</v>
      </c>
      <c r="B116" s="98">
        <f>$B$8-89</f>
        <v>1928</v>
      </c>
      <c r="C116" s="99">
        <v>544</v>
      </c>
      <c r="D116" s="99">
        <v>152</v>
      </c>
      <c r="E116" s="99">
        <v>392</v>
      </c>
    </row>
    <row r="117" spans="1:5" x14ac:dyDescent="0.2">
      <c r="A117" s="56" t="s">
        <v>36</v>
      </c>
      <c r="B117" s="102"/>
      <c r="C117" s="99">
        <f>SUM(C112:C116)</f>
        <v>3397</v>
      </c>
      <c r="D117" s="99">
        <f>SUM(D112:D116)</f>
        <v>1086</v>
      </c>
      <c r="E117" s="99">
        <f>SUM(E112:E116)</f>
        <v>2311</v>
      </c>
    </row>
    <row r="118" spans="1:5" x14ac:dyDescent="0.2">
      <c r="A118" s="48" t="s">
        <v>118</v>
      </c>
      <c r="B118" s="98">
        <f>$B$8-90</f>
        <v>1927</v>
      </c>
      <c r="C118" s="99">
        <v>2183</v>
      </c>
      <c r="D118" s="99">
        <v>507</v>
      </c>
      <c r="E118" s="99">
        <v>1676</v>
      </c>
    </row>
    <row r="119" spans="1:5" x14ac:dyDescent="0.2">
      <c r="A119" s="49"/>
      <c r="B119" s="53" t="s">
        <v>119</v>
      </c>
      <c r="C119" s="23"/>
      <c r="D119" s="23"/>
      <c r="E119" s="23"/>
    </row>
    <row r="120" spans="1:5" x14ac:dyDescent="0.2">
      <c r="A120" s="50" t="s">
        <v>120</v>
      </c>
      <c r="B120" s="103"/>
      <c r="C120" s="104">
        <v>247943</v>
      </c>
      <c r="D120" s="104">
        <v>120809</v>
      </c>
      <c r="E120" s="104">
        <v>127134</v>
      </c>
    </row>
    <row r="121" spans="1:5" x14ac:dyDescent="0.2">
      <c r="A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c r="C146" s="23"/>
      <c r="D146" s="23"/>
      <c r="E146" s="23"/>
    </row>
    <row r="147" spans="1:5" x14ac:dyDescent="0.2">
      <c r="A147" s="22"/>
      <c r="B147" s="22"/>
      <c r="C147" s="23"/>
      <c r="D147" s="23"/>
      <c r="E147" s="23"/>
    </row>
    <row r="148" spans="1:5" x14ac:dyDescent="0.2">
      <c r="A148" s="22"/>
      <c r="B148" s="22"/>
    </row>
    <row r="149" spans="1:5" x14ac:dyDescent="0.2">
      <c r="A149" s="22"/>
      <c r="B149" s="22"/>
    </row>
    <row r="150" spans="1:5" x14ac:dyDescent="0.2">
      <c r="A150" s="22"/>
      <c r="B150" s="22"/>
    </row>
    <row r="151" spans="1:5" x14ac:dyDescent="0.2">
      <c r="A151" s="22"/>
      <c r="B151" s="22"/>
    </row>
    <row r="152" spans="1:5" x14ac:dyDescent="0.2">
      <c r="A152" s="22"/>
    </row>
  </sheetData>
  <mergeCells count="6">
    <mergeCell ref="A1:E1"/>
    <mergeCell ref="A2:E2"/>
    <mergeCell ref="A3:E3"/>
    <mergeCell ref="C5:E5"/>
    <mergeCell ref="A5:A6"/>
    <mergeCell ref="B5:B6"/>
  </mergeCells>
  <conditionalFormatting sqref="A7:E120">
    <cfRule type="expression" dxfId="5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86" t="s">
        <v>162</v>
      </c>
      <c r="B1" s="86"/>
      <c r="C1" s="87"/>
      <c r="D1" s="87"/>
      <c r="E1" s="87"/>
    </row>
    <row r="2" spans="1:8" s="10" customFormat="1" ht="14.1" customHeight="1" x14ac:dyDescent="0.2">
      <c r="A2" s="90" t="s">
        <v>164</v>
      </c>
      <c r="B2" s="90"/>
      <c r="C2" s="90"/>
      <c r="D2" s="90"/>
      <c r="E2" s="90"/>
    </row>
    <row r="3" spans="1:8" s="10" customFormat="1" ht="14.1" customHeight="1" x14ac:dyDescent="0.2">
      <c r="A3" s="86" t="s">
        <v>127</v>
      </c>
      <c r="B3" s="86"/>
      <c r="C3" s="86"/>
      <c r="D3" s="86"/>
      <c r="E3" s="86"/>
    </row>
    <row r="4" spans="1:8" s="10" customFormat="1" ht="14.1" customHeight="1" x14ac:dyDescent="0.2">
      <c r="A4" s="28"/>
      <c r="B4" s="28"/>
      <c r="C4" s="28"/>
      <c r="D4" s="28"/>
      <c r="E4" s="28"/>
    </row>
    <row r="5" spans="1:8" ht="28.35" customHeight="1" x14ac:dyDescent="0.2">
      <c r="A5" s="91" t="s">
        <v>161</v>
      </c>
      <c r="B5" s="93" t="s">
        <v>163</v>
      </c>
      <c r="C5" s="88" t="s">
        <v>30</v>
      </c>
      <c r="D5" s="88" t="s">
        <v>22</v>
      </c>
      <c r="E5" s="89" t="s">
        <v>23</v>
      </c>
    </row>
    <row r="6" spans="1:8" ht="28.35" customHeight="1" x14ac:dyDescent="0.2">
      <c r="A6" s="92"/>
      <c r="B6" s="94"/>
      <c r="C6" s="19" t="s">
        <v>158</v>
      </c>
      <c r="D6" s="19" t="s">
        <v>159</v>
      </c>
      <c r="E6" s="20" t="s">
        <v>160</v>
      </c>
    </row>
    <row r="7" spans="1:8" ht="14.1" customHeight="1" x14ac:dyDescent="0.2">
      <c r="A7" s="45"/>
      <c r="B7" s="51"/>
      <c r="C7" s="21"/>
      <c r="D7" s="21"/>
      <c r="E7" s="21"/>
    </row>
    <row r="8" spans="1:8" ht="14.1" customHeight="1" x14ac:dyDescent="0.2">
      <c r="A8" s="46" t="s">
        <v>31</v>
      </c>
      <c r="B8" s="98">
        <v>2017</v>
      </c>
      <c r="C8" s="99">
        <v>1953</v>
      </c>
      <c r="D8" s="99">
        <v>995</v>
      </c>
      <c r="E8" s="99">
        <v>958</v>
      </c>
    </row>
    <row r="9" spans="1:8" ht="14.1" customHeight="1" x14ac:dyDescent="0.2">
      <c r="A9" s="46" t="s">
        <v>32</v>
      </c>
      <c r="B9" s="98">
        <f>$B$8-1</f>
        <v>2016</v>
      </c>
      <c r="C9" s="99">
        <v>1967</v>
      </c>
      <c r="D9" s="99">
        <v>1017</v>
      </c>
      <c r="E9" s="99">
        <v>950</v>
      </c>
    </row>
    <row r="10" spans="1:8" ht="14.1" customHeight="1" x14ac:dyDescent="0.2">
      <c r="A10" s="46" t="s">
        <v>33</v>
      </c>
      <c r="B10" s="98">
        <f>$B$8-2</f>
        <v>2015</v>
      </c>
      <c r="C10" s="99">
        <v>1841</v>
      </c>
      <c r="D10" s="99">
        <v>997</v>
      </c>
      <c r="E10" s="99">
        <v>844</v>
      </c>
    </row>
    <row r="11" spans="1:8" ht="14.1" customHeight="1" x14ac:dyDescent="0.2">
      <c r="A11" s="46" t="s">
        <v>34</v>
      </c>
      <c r="B11" s="98">
        <f>$B$8-3</f>
        <v>2014</v>
      </c>
      <c r="C11" s="99">
        <v>1829</v>
      </c>
      <c r="D11" s="99">
        <v>978</v>
      </c>
      <c r="E11" s="99">
        <v>851</v>
      </c>
      <c r="H11" s="24"/>
    </row>
    <row r="12" spans="1:8" ht="14.1" customHeight="1" x14ac:dyDescent="0.2">
      <c r="A12" s="46" t="s">
        <v>35</v>
      </c>
      <c r="B12" s="98">
        <f>$B$8-4</f>
        <v>2013</v>
      </c>
      <c r="C12" s="99">
        <v>1788</v>
      </c>
      <c r="D12" s="99">
        <v>922</v>
      </c>
      <c r="E12" s="99">
        <v>866</v>
      </c>
    </row>
    <row r="13" spans="1:8" ht="14.1" customHeight="1" x14ac:dyDescent="0.2">
      <c r="A13" s="54" t="s">
        <v>36</v>
      </c>
      <c r="B13" s="98"/>
      <c r="C13" s="99">
        <f>SUM(C8:C12)</f>
        <v>9378</v>
      </c>
      <c r="D13" s="99">
        <f>SUM(D8:D12)</f>
        <v>4909</v>
      </c>
      <c r="E13" s="99">
        <f>SUM(E8:E12)</f>
        <v>4469</v>
      </c>
    </row>
    <row r="14" spans="1:8" ht="14.1" customHeight="1" x14ac:dyDescent="0.2">
      <c r="A14" s="47" t="s">
        <v>37</v>
      </c>
      <c r="B14" s="98">
        <f>$B$8-5</f>
        <v>2012</v>
      </c>
      <c r="C14" s="99">
        <v>1777</v>
      </c>
      <c r="D14" s="99">
        <v>928</v>
      </c>
      <c r="E14" s="99">
        <v>849</v>
      </c>
    </row>
    <row r="15" spans="1:8" ht="14.1" customHeight="1" x14ac:dyDescent="0.2">
      <c r="A15" s="47" t="s">
        <v>38</v>
      </c>
      <c r="B15" s="98">
        <f>$B$8-6</f>
        <v>2011</v>
      </c>
      <c r="C15" s="99">
        <v>1735</v>
      </c>
      <c r="D15" s="99">
        <v>860</v>
      </c>
      <c r="E15" s="99">
        <v>875</v>
      </c>
    </row>
    <row r="16" spans="1:8" ht="14.1" customHeight="1" x14ac:dyDescent="0.2">
      <c r="A16" s="47" t="s">
        <v>39</v>
      </c>
      <c r="B16" s="98">
        <f>$B$8-7</f>
        <v>2010</v>
      </c>
      <c r="C16" s="99">
        <v>1732</v>
      </c>
      <c r="D16" s="99">
        <v>901</v>
      </c>
      <c r="E16" s="99">
        <v>831</v>
      </c>
    </row>
    <row r="17" spans="1:5" ht="14.1" customHeight="1" x14ac:dyDescent="0.2">
      <c r="A17" s="47" t="s">
        <v>40</v>
      </c>
      <c r="B17" s="98">
        <f>$B$8-8</f>
        <v>2009</v>
      </c>
      <c r="C17" s="99">
        <v>1744</v>
      </c>
      <c r="D17" s="99">
        <v>907</v>
      </c>
      <c r="E17" s="99">
        <v>837</v>
      </c>
    </row>
    <row r="18" spans="1:5" ht="14.1" customHeight="1" x14ac:dyDescent="0.2">
      <c r="A18" s="47" t="s">
        <v>41</v>
      </c>
      <c r="B18" s="98">
        <f>$B$8-9</f>
        <v>2008</v>
      </c>
      <c r="C18" s="99">
        <v>1782</v>
      </c>
      <c r="D18" s="99">
        <v>902</v>
      </c>
      <c r="E18" s="99">
        <v>880</v>
      </c>
    </row>
    <row r="19" spans="1:5" ht="14.1" customHeight="1" x14ac:dyDescent="0.2">
      <c r="A19" s="55" t="s">
        <v>36</v>
      </c>
      <c r="B19" s="100"/>
      <c r="C19" s="99">
        <f>SUM(C14:C18)</f>
        <v>8770</v>
      </c>
      <c r="D19" s="99">
        <f>SUM(D14:D18)</f>
        <v>4498</v>
      </c>
      <c r="E19" s="99">
        <f>SUM(E14:E18)</f>
        <v>4272</v>
      </c>
    </row>
    <row r="20" spans="1:5" ht="14.1" customHeight="1" x14ac:dyDescent="0.2">
      <c r="A20" s="47" t="s">
        <v>42</v>
      </c>
      <c r="B20" s="98">
        <f>$B$8-10</f>
        <v>2007</v>
      </c>
      <c r="C20" s="99">
        <v>1843</v>
      </c>
      <c r="D20" s="99">
        <v>930</v>
      </c>
      <c r="E20" s="99">
        <v>913</v>
      </c>
    </row>
    <row r="21" spans="1:5" ht="14.1" customHeight="1" x14ac:dyDescent="0.2">
      <c r="A21" s="47" t="s">
        <v>43</v>
      </c>
      <c r="B21" s="98">
        <f>$B$8-11</f>
        <v>2006</v>
      </c>
      <c r="C21" s="99">
        <v>1815</v>
      </c>
      <c r="D21" s="99">
        <v>913</v>
      </c>
      <c r="E21" s="99">
        <v>902</v>
      </c>
    </row>
    <row r="22" spans="1:5" ht="14.1" customHeight="1" x14ac:dyDescent="0.2">
      <c r="A22" s="47" t="s">
        <v>44</v>
      </c>
      <c r="B22" s="98">
        <f>$B$8-12</f>
        <v>2005</v>
      </c>
      <c r="C22" s="99">
        <v>1757</v>
      </c>
      <c r="D22" s="99">
        <v>933</v>
      </c>
      <c r="E22" s="99">
        <v>824</v>
      </c>
    </row>
    <row r="23" spans="1:5" ht="14.1" customHeight="1" x14ac:dyDescent="0.2">
      <c r="A23" s="47" t="s">
        <v>45</v>
      </c>
      <c r="B23" s="98">
        <f>$B$8-13</f>
        <v>2004</v>
      </c>
      <c r="C23" s="99">
        <v>1796</v>
      </c>
      <c r="D23" s="99">
        <v>907</v>
      </c>
      <c r="E23" s="99">
        <v>889</v>
      </c>
    </row>
    <row r="24" spans="1:5" ht="14.1" customHeight="1" x14ac:dyDescent="0.2">
      <c r="A24" s="47" t="s">
        <v>46</v>
      </c>
      <c r="B24" s="98">
        <f>$B$8-14</f>
        <v>2003</v>
      </c>
      <c r="C24" s="99">
        <v>1755</v>
      </c>
      <c r="D24" s="99">
        <v>918</v>
      </c>
      <c r="E24" s="99">
        <v>837</v>
      </c>
    </row>
    <row r="25" spans="1:5" ht="14.1" customHeight="1" x14ac:dyDescent="0.2">
      <c r="A25" s="55" t="s">
        <v>36</v>
      </c>
      <c r="B25" s="100"/>
      <c r="C25" s="99">
        <f>SUM(C20:C24)</f>
        <v>8966</v>
      </c>
      <c r="D25" s="99">
        <f>SUM(D20:D24)</f>
        <v>4601</v>
      </c>
      <c r="E25" s="99">
        <f>SUM(E20:E24)</f>
        <v>4365</v>
      </c>
    </row>
    <row r="26" spans="1:5" ht="14.1" customHeight="1" x14ac:dyDescent="0.2">
      <c r="A26" s="47" t="s">
        <v>47</v>
      </c>
      <c r="B26" s="98">
        <f>$B$8-15</f>
        <v>2002</v>
      </c>
      <c r="C26" s="99">
        <v>1780</v>
      </c>
      <c r="D26" s="99">
        <v>874</v>
      </c>
      <c r="E26" s="99">
        <v>906</v>
      </c>
    </row>
    <row r="27" spans="1:5" ht="14.1" customHeight="1" x14ac:dyDescent="0.2">
      <c r="A27" s="47" t="s">
        <v>48</v>
      </c>
      <c r="B27" s="98">
        <f>$B$8-16</f>
        <v>2001</v>
      </c>
      <c r="C27" s="99">
        <v>1855</v>
      </c>
      <c r="D27" s="99">
        <v>928</v>
      </c>
      <c r="E27" s="99">
        <v>927</v>
      </c>
    </row>
    <row r="28" spans="1:5" ht="14.1" customHeight="1" x14ac:dyDescent="0.2">
      <c r="A28" s="47" t="s">
        <v>49</v>
      </c>
      <c r="B28" s="98">
        <f>$B$8-17</f>
        <v>2000</v>
      </c>
      <c r="C28" s="99">
        <v>2054</v>
      </c>
      <c r="D28" s="99">
        <v>1070</v>
      </c>
      <c r="E28" s="99">
        <v>984</v>
      </c>
    </row>
    <row r="29" spans="1:5" ht="14.1" customHeight="1" x14ac:dyDescent="0.2">
      <c r="A29" s="47" t="s">
        <v>50</v>
      </c>
      <c r="B29" s="98">
        <f>$B$8-18</f>
        <v>1999</v>
      </c>
      <c r="C29" s="99">
        <v>2085</v>
      </c>
      <c r="D29" s="99">
        <v>1108</v>
      </c>
      <c r="E29" s="99">
        <v>977</v>
      </c>
    </row>
    <row r="30" spans="1:5" ht="14.1" customHeight="1" x14ac:dyDescent="0.2">
      <c r="A30" s="46" t="s">
        <v>51</v>
      </c>
      <c r="B30" s="98">
        <f>$B$8-19</f>
        <v>1998</v>
      </c>
      <c r="C30" s="99">
        <v>2252</v>
      </c>
      <c r="D30" s="99">
        <v>1077</v>
      </c>
      <c r="E30" s="99">
        <v>1175</v>
      </c>
    </row>
    <row r="31" spans="1:5" ht="14.1" customHeight="1" x14ac:dyDescent="0.2">
      <c r="A31" s="55" t="s">
        <v>36</v>
      </c>
      <c r="B31" s="100"/>
      <c r="C31" s="99">
        <f>SUM(C26:C30)</f>
        <v>10026</v>
      </c>
      <c r="D31" s="99">
        <f>SUM(D26:D30)</f>
        <v>5057</v>
      </c>
      <c r="E31" s="99">
        <f>SUM(E26:E30)</f>
        <v>4969</v>
      </c>
    </row>
    <row r="32" spans="1:5" ht="14.1" customHeight="1" x14ac:dyDescent="0.2">
      <c r="A32" s="47" t="s">
        <v>52</v>
      </c>
      <c r="B32" s="98">
        <f>$B$8-20</f>
        <v>1997</v>
      </c>
      <c r="C32" s="99">
        <v>2489</v>
      </c>
      <c r="D32" s="99">
        <v>1199</v>
      </c>
      <c r="E32" s="99">
        <v>1290</v>
      </c>
    </row>
    <row r="33" spans="1:5" ht="14.1" customHeight="1" x14ac:dyDescent="0.2">
      <c r="A33" s="47" t="s">
        <v>53</v>
      </c>
      <c r="B33" s="98">
        <f>$B$8-21</f>
        <v>1996</v>
      </c>
      <c r="C33" s="99">
        <v>2579</v>
      </c>
      <c r="D33" s="99">
        <v>1325</v>
      </c>
      <c r="E33" s="99">
        <v>1254</v>
      </c>
    </row>
    <row r="34" spans="1:5" ht="14.1" customHeight="1" x14ac:dyDescent="0.2">
      <c r="A34" s="47" t="s">
        <v>54</v>
      </c>
      <c r="B34" s="98">
        <f>$B$8-22</f>
        <v>1995</v>
      </c>
      <c r="C34" s="99">
        <v>2634</v>
      </c>
      <c r="D34" s="99">
        <v>1338</v>
      </c>
      <c r="E34" s="99">
        <v>1296</v>
      </c>
    </row>
    <row r="35" spans="1:5" ht="14.1" customHeight="1" x14ac:dyDescent="0.2">
      <c r="A35" s="47" t="s">
        <v>55</v>
      </c>
      <c r="B35" s="98">
        <f>$B$8-23</f>
        <v>1994</v>
      </c>
      <c r="C35" s="99">
        <v>2878</v>
      </c>
      <c r="D35" s="99">
        <v>1482</v>
      </c>
      <c r="E35" s="99">
        <v>1396</v>
      </c>
    </row>
    <row r="36" spans="1:5" ht="14.1" customHeight="1" x14ac:dyDescent="0.2">
      <c r="A36" s="47" t="s">
        <v>56</v>
      </c>
      <c r="B36" s="98">
        <f>$B$8-24</f>
        <v>1993</v>
      </c>
      <c r="C36" s="99">
        <v>2794</v>
      </c>
      <c r="D36" s="99">
        <v>1454</v>
      </c>
      <c r="E36" s="99">
        <v>1340</v>
      </c>
    </row>
    <row r="37" spans="1:5" ht="14.1" customHeight="1" x14ac:dyDescent="0.2">
      <c r="A37" s="55" t="s">
        <v>36</v>
      </c>
      <c r="B37" s="100"/>
      <c r="C37" s="99">
        <f>SUM(C32:C36)</f>
        <v>13374</v>
      </c>
      <c r="D37" s="99">
        <f>SUM(D32:D36)</f>
        <v>6798</v>
      </c>
      <c r="E37" s="99">
        <f>SUM(E32:E36)</f>
        <v>6576</v>
      </c>
    </row>
    <row r="38" spans="1:5" ht="14.1" customHeight="1" x14ac:dyDescent="0.2">
      <c r="A38" s="47" t="s">
        <v>57</v>
      </c>
      <c r="B38" s="98">
        <f>$B$8-25</f>
        <v>1992</v>
      </c>
      <c r="C38" s="99">
        <v>2924</v>
      </c>
      <c r="D38" s="99">
        <v>1430</v>
      </c>
      <c r="E38" s="99">
        <v>1494</v>
      </c>
    </row>
    <row r="39" spans="1:5" ht="14.1" customHeight="1" x14ac:dyDescent="0.2">
      <c r="A39" s="47" t="s">
        <v>58</v>
      </c>
      <c r="B39" s="98">
        <f>$B$8-26</f>
        <v>1991</v>
      </c>
      <c r="C39" s="99">
        <v>2930</v>
      </c>
      <c r="D39" s="99">
        <v>1484</v>
      </c>
      <c r="E39" s="99">
        <v>1446</v>
      </c>
    </row>
    <row r="40" spans="1:5" ht="14.1" customHeight="1" x14ac:dyDescent="0.2">
      <c r="A40" s="47" t="s">
        <v>59</v>
      </c>
      <c r="B40" s="98">
        <f>$B$8-27</f>
        <v>1990</v>
      </c>
      <c r="C40" s="99">
        <v>3103</v>
      </c>
      <c r="D40" s="99">
        <v>1579</v>
      </c>
      <c r="E40" s="99">
        <v>1524</v>
      </c>
    </row>
    <row r="41" spans="1:5" ht="14.1" customHeight="1" x14ac:dyDescent="0.2">
      <c r="A41" s="47" t="s">
        <v>60</v>
      </c>
      <c r="B41" s="98">
        <f>$B$8-28</f>
        <v>1989</v>
      </c>
      <c r="C41" s="99">
        <v>3085</v>
      </c>
      <c r="D41" s="99">
        <v>1554</v>
      </c>
      <c r="E41" s="99">
        <v>1531</v>
      </c>
    </row>
    <row r="42" spans="1:5" ht="14.1" customHeight="1" x14ac:dyDescent="0.2">
      <c r="A42" s="47" t="s">
        <v>61</v>
      </c>
      <c r="B42" s="98">
        <f>$B$8-29</f>
        <v>1988</v>
      </c>
      <c r="C42" s="99">
        <v>3043</v>
      </c>
      <c r="D42" s="99">
        <v>1580</v>
      </c>
      <c r="E42" s="99">
        <v>1463</v>
      </c>
    </row>
    <row r="43" spans="1:5" ht="14.1" customHeight="1" x14ac:dyDescent="0.2">
      <c r="A43" s="55" t="s">
        <v>36</v>
      </c>
      <c r="B43" s="100"/>
      <c r="C43" s="99">
        <f>SUM(C38:C42)</f>
        <v>15085</v>
      </c>
      <c r="D43" s="99">
        <f>SUM(D38:D42)</f>
        <v>7627</v>
      </c>
      <c r="E43" s="99">
        <f>SUM(E38:E42)</f>
        <v>7458</v>
      </c>
    </row>
    <row r="44" spans="1:5" ht="14.1" customHeight="1" x14ac:dyDescent="0.2">
      <c r="A44" s="47" t="s">
        <v>62</v>
      </c>
      <c r="B44" s="98">
        <f>$B$8-30</f>
        <v>1987</v>
      </c>
      <c r="C44" s="99">
        <v>2952</v>
      </c>
      <c r="D44" s="99">
        <v>1511</v>
      </c>
      <c r="E44" s="99">
        <v>1441</v>
      </c>
    </row>
    <row r="45" spans="1:5" ht="14.1" customHeight="1" x14ac:dyDescent="0.2">
      <c r="A45" s="47" t="s">
        <v>63</v>
      </c>
      <c r="B45" s="98">
        <f>$B$8-31</f>
        <v>1986</v>
      </c>
      <c r="C45" s="99">
        <v>2858</v>
      </c>
      <c r="D45" s="99">
        <v>1484</v>
      </c>
      <c r="E45" s="99">
        <v>1374</v>
      </c>
    </row>
    <row r="46" spans="1:5" ht="14.1" customHeight="1" x14ac:dyDescent="0.2">
      <c r="A46" s="47" t="s">
        <v>64</v>
      </c>
      <c r="B46" s="98">
        <f>$B$8-32</f>
        <v>1985</v>
      </c>
      <c r="C46" s="99">
        <v>2685</v>
      </c>
      <c r="D46" s="99">
        <v>1388</v>
      </c>
      <c r="E46" s="99">
        <v>1297</v>
      </c>
    </row>
    <row r="47" spans="1:5" ht="14.1" customHeight="1" x14ac:dyDescent="0.2">
      <c r="A47" s="47" t="s">
        <v>65</v>
      </c>
      <c r="B47" s="98">
        <f>$B$8-33</f>
        <v>1984</v>
      </c>
      <c r="C47" s="99">
        <v>2579</v>
      </c>
      <c r="D47" s="99">
        <v>1364</v>
      </c>
      <c r="E47" s="99">
        <v>1215</v>
      </c>
    </row>
    <row r="48" spans="1:5" ht="14.1" customHeight="1" x14ac:dyDescent="0.2">
      <c r="A48" s="47" t="s">
        <v>66</v>
      </c>
      <c r="B48" s="98">
        <f>$B$8-34</f>
        <v>1983</v>
      </c>
      <c r="C48" s="99">
        <v>2638</v>
      </c>
      <c r="D48" s="99">
        <v>1345</v>
      </c>
      <c r="E48" s="99">
        <v>1293</v>
      </c>
    </row>
    <row r="49" spans="1:5" ht="14.1" customHeight="1" x14ac:dyDescent="0.2">
      <c r="A49" s="55" t="s">
        <v>36</v>
      </c>
      <c r="B49" s="100"/>
      <c r="C49" s="99">
        <f>SUM(C44:C48)</f>
        <v>13712</v>
      </c>
      <c r="D49" s="99">
        <f>SUM(D44:D48)</f>
        <v>7092</v>
      </c>
      <c r="E49" s="99">
        <f>SUM(E44:E48)</f>
        <v>6620</v>
      </c>
    </row>
    <row r="50" spans="1:5" ht="14.1" customHeight="1" x14ac:dyDescent="0.2">
      <c r="A50" s="47" t="s">
        <v>67</v>
      </c>
      <c r="B50" s="98">
        <f>$B$8-35</f>
        <v>1982</v>
      </c>
      <c r="C50" s="99">
        <v>2711</v>
      </c>
      <c r="D50" s="99">
        <v>1376</v>
      </c>
      <c r="E50" s="99">
        <v>1335</v>
      </c>
    </row>
    <row r="51" spans="1:5" ht="14.1" customHeight="1" x14ac:dyDescent="0.2">
      <c r="A51" s="47" t="s">
        <v>68</v>
      </c>
      <c r="B51" s="98">
        <f>$B$8-36</f>
        <v>1981</v>
      </c>
      <c r="C51" s="99">
        <v>2678</v>
      </c>
      <c r="D51" s="99">
        <v>1334</v>
      </c>
      <c r="E51" s="99">
        <v>1344</v>
      </c>
    </row>
    <row r="52" spans="1:5" ht="14.1" customHeight="1" x14ac:dyDescent="0.2">
      <c r="A52" s="47" t="s">
        <v>69</v>
      </c>
      <c r="B52" s="98">
        <f>$B$8-37</f>
        <v>1980</v>
      </c>
      <c r="C52" s="99">
        <v>2669</v>
      </c>
      <c r="D52" s="99">
        <v>1295</v>
      </c>
      <c r="E52" s="99">
        <v>1374</v>
      </c>
    </row>
    <row r="53" spans="1:5" ht="14.1" customHeight="1" x14ac:dyDescent="0.2">
      <c r="A53" s="47" t="s">
        <v>70</v>
      </c>
      <c r="B53" s="98">
        <f>$B$8-38</f>
        <v>1979</v>
      </c>
      <c r="C53" s="99">
        <v>2466</v>
      </c>
      <c r="D53" s="99">
        <v>1157</v>
      </c>
      <c r="E53" s="99">
        <v>1309</v>
      </c>
    </row>
    <row r="54" spans="1:5" ht="14.1" customHeight="1" x14ac:dyDescent="0.2">
      <c r="A54" s="46" t="s">
        <v>71</v>
      </c>
      <c r="B54" s="98">
        <f>$B$8-39</f>
        <v>1978</v>
      </c>
      <c r="C54" s="99">
        <v>2438</v>
      </c>
      <c r="D54" s="99">
        <v>1192</v>
      </c>
      <c r="E54" s="99">
        <v>1246</v>
      </c>
    </row>
    <row r="55" spans="1:5" ht="14.1" customHeight="1" x14ac:dyDescent="0.2">
      <c r="A55" s="54" t="s">
        <v>36</v>
      </c>
      <c r="B55" s="100"/>
      <c r="C55" s="99">
        <f>SUM(C50:C54)</f>
        <v>12962</v>
      </c>
      <c r="D55" s="99">
        <f>SUM(D50:D54)</f>
        <v>6354</v>
      </c>
      <c r="E55" s="99">
        <f>SUM(E50:E54)</f>
        <v>6608</v>
      </c>
    </row>
    <row r="56" spans="1:5" ht="14.1" customHeight="1" x14ac:dyDescent="0.2">
      <c r="A56" s="46" t="s">
        <v>72</v>
      </c>
      <c r="B56" s="98">
        <f>$B$8-40</f>
        <v>1977</v>
      </c>
      <c r="C56" s="99">
        <v>2422</v>
      </c>
      <c r="D56" s="99">
        <v>1150</v>
      </c>
      <c r="E56" s="99">
        <v>1272</v>
      </c>
    </row>
    <row r="57" spans="1:5" ht="14.1" customHeight="1" x14ac:dyDescent="0.2">
      <c r="A57" s="46" t="s">
        <v>73</v>
      </c>
      <c r="B57" s="98">
        <f>$B$8-41</f>
        <v>1976</v>
      </c>
      <c r="C57" s="99">
        <v>2438</v>
      </c>
      <c r="D57" s="99">
        <v>1218</v>
      </c>
      <c r="E57" s="99">
        <v>1220</v>
      </c>
    </row>
    <row r="58" spans="1:5" ht="14.1" customHeight="1" x14ac:dyDescent="0.2">
      <c r="A58" s="46" t="s">
        <v>74</v>
      </c>
      <c r="B58" s="98">
        <f>$B$8-42</f>
        <v>1975</v>
      </c>
      <c r="C58" s="99">
        <v>2450</v>
      </c>
      <c r="D58" s="99">
        <v>1203</v>
      </c>
      <c r="E58" s="99">
        <v>1247</v>
      </c>
    </row>
    <row r="59" spans="1:5" ht="14.1" customHeight="1" x14ac:dyDescent="0.2">
      <c r="A59" s="46" t="s">
        <v>75</v>
      </c>
      <c r="B59" s="98">
        <f>$B$8-43</f>
        <v>1974</v>
      </c>
      <c r="C59" s="99">
        <v>2370</v>
      </c>
      <c r="D59" s="99">
        <v>1171</v>
      </c>
      <c r="E59" s="99">
        <v>1199</v>
      </c>
    </row>
    <row r="60" spans="1:5" ht="14.1" customHeight="1" x14ac:dyDescent="0.2">
      <c r="A60" s="46" t="s">
        <v>76</v>
      </c>
      <c r="B60" s="98">
        <f>$B$8-44</f>
        <v>1973</v>
      </c>
      <c r="C60" s="99">
        <v>2423</v>
      </c>
      <c r="D60" s="99">
        <v>1193</v>
      </c>
      <c r="E60" s="99">
        <v>1230</v>
      </c>
    </row>
    <row r="61" spans="1:5" ht="14.1" customHeight="1" x14ac:dyDescent="0.2">
      <c r="A61" s="55" t="s">
        <v>36</v>
      </c>
      <c r="B61" s="100"/>
      <c r="C61" s="99">
        <f>SUM(C56:C60)</f>
        <v>12103</v>
      </c>
      <c r="D61" s="99">
        <f>SUM(D56:D60)</f>
        <v>5935</v>
      </c>
      <c r="E61" s="99">
        <f>SUM(E56:E60)</f>
        <v>6168</v>
      </c>
    </row>
    <row r="62" spans="1:5" ht="14.1" customHeight="1" x14ac:dyDescent="0.2">
      <c r="A62" s="47" t="s">
        <v>77</v>
      </c>
      <c r="B62" s="98">
        <f>$B$8-45</f>
        <v>1972</v>
      </c>
      <c r="C62" s="99">
        <v>2621</v>
      </c>
      <c r="D62" s="99">
        <v>1319</v>
      </c>
      <c r="E62" s="99">
        <v>1302</v>
      </c>
    </row>
    <row r="63" spans="1:5" ht="14.1" customHeight="1" x14ac:dyDescent="0.2">
      <c r="A63" s="47" t="s">
        <v>78</v>
      </c>
      <c r="B63" s="98">
        <f>$B$8-46</f>
        <v>1971</v>
      </c>
      <c r="C63" s="99">
        <v>2949</v>
      </c>
      <c r="D63" s="99">
        <v>1467</v>
      </c>
      <c r="E63" s="99">
        <v>1482</v>
      </c>
    </row>
    <row r="64" spans="1:5" ht="14.1" customHeight="1" x14ac:dyDescent="0.2">
      <c r="A64" s="47" t="s">
        <v>79</v>
      </c>
      <c r="B64" s="98">
        <f>$B$8-47</f>
        <v>1970</v>
      </c>
      <c r="C64" s="99">
        <v>3044</v>
      </c>
      <c r="D64" s="99">
        <v>1536</v>
      </c>
      <c r="E64" s="99">
        <v>1508</v>
      </c>
    </row>
    <row r="65" spans="1:5" ht="14.1" customHeight="1" x14ac:dyDescent="0.2">
      <c r="A65" s="47" t="s">
        <v>80</v>
      </c>
      <c r="B65" s="98">
        <f>$B$8-48</f>
        <v>1969</v>
      </c>
      <c r="C65" s="99">
        <v>3297</v>
      </c>
      <c r="D65" s="99">
        <v>1649</v>
      </c>
      <c r="E65" s="99">
        <v>1648</v>
      </c>
    </row>
    <row r="66" spans="1:5" ht="14.1" customHeight="1" x14ac:dyDescent="0.2">
      <c r="A66" s="47" t="s">
        <v>81</v>
      </c>
      <c r="B66" s="98">
        <f>$B$8-49</f>
        <v>1968</v>
      </c>
      <c r="C66" s="99">
        <v>3344</v>
      </c>
      <c r="D66" s="99">
        <v>1608</v>
      </c>
      <c r="E66" s="99">
        <v>1736</v>
      </c>
    </row>
    <row r="67" spans="1:5" ht="14.1" customHeight="1" x14ac:dyDescent="0.2">
      <c r="A67" s="55" t="s">
        <v>36</v>
      </c>
      <c r="B67" s="100"/>
      <c r="C67" s="99">
        <f>SUM(C62:C66)</f>
        <v>15255</v>
      </c>
      <c r="D67" s="99">
        <f>SUM(D62:D66)</f>
        <v>7579</v>
      </c>
      <c r="E67" s="99">
        <f>SUM(E62:E66)</f>
        <v>7676</v>
      </c>
    </row>
    <row r="68" spans="1:5" ht="14.1" customHeight="1" x14ac:dyDescent="0.2">
      <c r="A68" s="47" t="s">
        <v>82</v>
      </c>
      <c r="B68" s="98">
        <f>$B$8-50</f>
        <v>1967</v>
      </c>
      <c r="C68" s="99">
        <v>3554</v>
      </c>
      <c r="D68" s="99">
        <v>1781</v>
      </c>
      <c r="E68" s="99">
        <v>1773</v>
      </c>
    </row>
    <row r="69" spans="1:5" ht="14.1" customHeight="1" x14ac:dyDescent="0.2">
      <c r="A69" s="47" t="s">
        <v>83</v>
      </c>
      <c r="B69" s="98">
        <f>$B$8-51</f>
        <v>1966</v>
      </c>
      <c r="C69" s="99">
        <v>3537</v>
      </c>
      <c r="D69" s="99">
        <v>1733</v>
      </c>
      <c r="E69" s="99">
        <v>1804</v>
      </c>
    </row>
    <row r="70" spans="1:5" ht="14.1" customHeight="1" x14ac:dyDescent="0.2">
      <c r="A70" s="47" t="s">
        <v>84</v>
      </c>
      <c r="B70" s="98">
        <f>$B$8-52</f>
        <v>1965</v>
      </c>
      <c r="C70" s="99">
        <v>3639</v>
      </c>
      <c r="D70" s="99">
        <v>1759</v>
      </c>
      <c r="E70" s="99">
        <v>1880</v>
      </c>
    </row>
    <row r="71" spans="1:5" ht="14.1" customHeight="1" x14ac:dyDescent="0.2">
      <c r="A71" s="47" t="s">
        <v>85</v>
      </c>
      <c r="B71" s="98">
        <f>$B$8-53</f>
        <v>1964</v>
      </c>
      <c r="C71" s="99">
        <v>3583</v>
      </c>
      <c r="D71" s="99">
        <v>1799</v>
      </c>
      <c r="E71" s="99">
        <v>1784</v>
      </c>
    </row>
    <row r="72" spans="1:5" ht="14.1" customHeight="1" x14ac:dyDescent="0.2">
      <c r="A72" s="47" t="s">
        <v>86</v>
      </c>
      <c r="B72" s="98">
        <f>$B$8-54</f>
        <v>1963</v>
      </c>
      <c r="C72" s="99">
        <v>3412</v>
      </c>
      <c r="D72" s="99">
        <v>1672</v>
      </c>
      <c r="E72" s="99">
        <v>1740</v>
      </c>
    </row>
    <row r="73" spans="1:5" ht="14.1" customHeight="1" x14ac:dyDescent="0.2">
      <c r="A73" s="55" t="s">
        <v>36</v>
      </c>
      <c r="B73" s="100"/>
      <c r="C73" s="99">
        <f>SUM(C68:C72)</f>
        <v>17725</v>
      </c>
      <c r="D73" s="99">
        <f>SUM(D68:D72)</f>
        <v>8744</v>
      </c>
      <c r="E73" s="99">
        <f>SUM(E68:E72)</f>
        <v>8981</v>
      </c>
    </row>
    <row r="74" spans="1:5" ht="14.1" customHeight="1" x14ac:dyDescent="0.2">
      <c r="A74" s="47" t="s">
        <v>87</v>
      </c>
      <c r="B74" s="98">
        <f>$B$8-55</f>
        <v>1962</v>
      </c>
      <c r="C74" s="99">
        <v>3350</v>
      </c>
      <c r="D74" s="99">
        <v>1639</v>
      </c>
      <c r="E74" s="99">
        <v>1711</v>
      </c>
    </row>
    <row r="75" spans="1:5" ht="14.1" customHeight="1" x14ac:dyDescent="0.2">
      <c r="A75" s="47" t="s">
        <v>88</v>
      </c>
      <c r="B75" s="98">
        <f>$B$8-56</f>
        <v>1961</v>
      </c>
      <c r="C75" s="99">
        <v>3276</v>
      </c>
      <c r="D75" s="99">
        <v>1547</v>
      </c>
      <c r="E75" s="99">
        <v>1729</v>
      </c>
    </row>
    <row r="76" spans="1:5" ht="13.15" customHeight="1" x14ac:dyDescent="0.2">
      <c r="A76" s="47" t="s">
        <v>89</v>
      </c>
      <c r="B76" s="98">
        <f>$B$8-57</f>
        <v>1960</v>
      </c>
      <c r="C76" s="99">
        <v>3186</v>
      </c>
      <c r="D76" s="99">
        <v>1560</v>
      </c>
      <c r="E76" s="99">
        <v>1626</v>
      </c>
    </row>
    <row r="77" spans="1:5" ht="14.1" customHeight="1" x14ac:dyDescent="0.2">
      <c r="A77" s="46" t="s">
        <v>90</v>
      </c>
      <c r="B77" s="98">
        <f>$B$8-58</f>
        <v>1959</v>
      </c>
      <c r="C77" s="99">
        <v>3027</v>
      </c>
      <c r="D77" s="99">
        <v>1418</v>
      </c>
      <c r="E77" s="99">
        <v>1609</v>
      </c>
    </row>
    <row r="78" spans="1:5" x14ac:dyDescent="0.2">
      <c r="A78" s="47" t="s">
        <v>91</v>
      </c>
      <c r="B78" s="98">
        <f>$B$8-59</f>
        <v>1958</v>
      </c>
      <c r="C78" s="99">
        <v>2846</v>
      </c>
      <c r="D78" s="99">
        <v>1413</v>
      </c>
      <c r="E78" s="99">
        <v>1433</v>
      </c>
    </row>
    <row r="79" spans="1:5" x14ac:dyDescent="0.2">
      <c r="A79" s="55" t="s">
        <v>36</v>
      </c>
      <c r="B79" s="100"/>
      <c r="C79" s="99">
        <f>SUM(C74:C78)</f>
        <v>15685</v>
      </c>
      <c r="D79" s="99">
        <f>SUM(D74:D78)</f>
        <v>7577</v>
      </c>
      <c r="E79" s="99">
        <f>SUM(E74:E78)</f>
        <v>8108</v>
      </c>
    </row>
    <row r="80" spans="1:5" x14ac:dyDescent="0.2">
      <c r="A80" s="47" t="s">
        <v>92</v>
      </c>
      <c r="B80" s="98">
        <f>$B$8-60</f>
        <v>1957</v>
      </c>
      <c r="C80" s="99">
        <v>2711</v>
      </c>
      <c r="D80" s="99">
        <v>1275</v>
      </c>
      <c r="E80" s="99">
        <v>1436</v>
      </c>
    </row>
    <row r="81" spans="1:5" x14ac:dyDescent="0.2">
      <c r="A81" s="47" t="s">
        <v>93</v>
      </c>
      <c r="B81" s="98">
        <f>$B$8-61</f>
        <v>1956</v>
      </c>
      <c r="C81" s="99">
        <v>2705</v>
      </c>
      <c r="D81" s="99">
        <v>1270</v>
      </c>
      <c r="E81" s="99">
        <v>1435</v>
      </c>
    </row>
    <row r="82" spans="1:5" x14ac:dyDescent="0.2">
      <c r="A82" s="47" t="s">
        <v>94</v>
      </c>
      <c r="B82" s="98">
        <f>$B$8-62</f>
        <v>1955</v>
      </c>
      <c r="C82" s="99">
        <v>2552</v>
      </c>
      <c r="D82" s="99">
        <v>1203</v>
      </c>
      <c r="E82" s="99">
        <v>1349</v>
      </c>
    </row>
    <row r="83" spans="1:5" x14ac:dyDescent="0.2">
      <c r="A83" s="47" t="s">
        <v>95</v>
      </c>
      <c r="B83" s="98">
        <f>$B$8-63</f>
        <v>1954</v>
      </c>
      <c r="C83" s="99">
        <v>2631</v>
      </c>
      <c r="D83" s="99">
        <v>1200</v>
      </c>
      <c r="E83" s="99">
        <v>1431</v>
      </c>
    </row>
    <row r="84" spans="1:5" x14ac:dyDescent="0.2">
      <c r="A84" s="47" t="s">
        <v>96</v>
      </c>
      <c r="B84" s="98">
        <f>$B$8-64</f>
        <v>1953</v>
      </c>
      <c r="C84" s="99">
        <v>2448</v>
      </c>
      <c r="D84" s="99">
        <v>1148</v>
      </c>
      <c r="E84" s="99">
        <v>1300</v>
      </c>
    </row>
    <row r="85" spans="1:5" x14ac:dyDescent="0.2">
      <c r="A85" s="55" t="s">
        <v>36</v>
      </c>
      <c r="B85" s="100"/>
      <c r="C85" s="99">
        <f>SUM(C80:C84)</f>
        <v>13047</v>
      </c>
      <c r="D85" s="99">
        <f>SUM(D80:D84)</f>
        <v>6096</v>
      </c>
      <c r="E85" s="99">
        <f>SUM(E80:E84)</f>
        <v>6951</v>
      </c>
    </row>
    <row r="86" spans="1:5" x14ac:dyDescent="0.2">
      <c r="A86" s="47" t="s">
        <v>97</v>
      </c>
      <c r="B86" s="98">
        <f>$B$8-65</f>
        <v>1952</v>
      </c>
      <c r="C86" s="99">
        <v>2337</v>
      </c>
      <c r="D86" s="99">
        <v>1105</v>
      </c>
      <c r="E86" s="99">
        <v>1232</v>
      </c>
    </row>
    <row r="87" spans="1:5" x14ac:dyDescent="0.2">
      <c r="A87" s="47" t="s">
        <v>98</v>
      </c>
      <c r="B87" s="98">
        <f>$B$8-66</f>
        <v>1951</v>
      </c>
      <c r="C87" s="99">
        <v>2405</v>
      </c>
      <c r="D87" s="99">
        <v>1073</v>
      </c>
      <c r="E87" s="99">
        <v>1332</v>
      </c>
    </row>
    <row r="88" spans="1:5" x14ac:dyDescent="0.2">
      <c r="A88" s="47" t="s">
        <v>99</v>
      </c>
      <c r="B88" s="98">
        <f>$B$8-67</f>
        <v>1950</v>
      </c>
      <c r="C88" s="99">
        <v>2474</v>
      </c>
      <c r="D88" s="99">
        <v>1137</v>
      </c>
      <c r="E88" s="99">
        <v>1337</v>
      </c>
    </row>
    <row r="89" spans="1:5" x14ac:dyDescent="0.2">
      <c r="A89" s="47" t="s">
        <v>100</v>
      </c>
      <c r="B89" s="98">
        <f>$B$8-68</f>
        <v>1949</v>
      </c>
      <c r="C89" s="99">
        <v>2563</v>
      </c>
      <c r="D89" s="99">
        <v>1189</v>
      </c>
      <c r="E89" s="99">
        <v>1374</v>
      </c>
    </row>
    <row r="90" spans="1:5" x14ac:dyDescent="0.2">
      <c r="A90" s="47" t="s">
        <v>101</v>
      </c>
      <c r="B90" s="98">
        <f>$B$8-69</f>
        <v>1948</v>
      </c>
      <c r="C90" s="99">
        <v>2340</v>
      </c>
      <c r="D90" s="99">
        <v>1078</v>
      </c>
      <c r="E90" s="99">
        <v>1262</v>
      </c>
    </row>
    <row r="91" spans="1:5" x14ac:dyDescent="0.2">
      <c r="A91" s="55" t="s">
        <v>36</v>
      </c>
      <c r="B91" s="100"/>
      <c r="C91" s="99">
        <f>SUM(C86:C90)</f>
        <v>12119</v>
      </c>
      <c r="D91" s="99">
        <f>SUM(D86:D90)</f>
        <v>5582</v>
      </c>
      <c r="E91" s="99">
        <f>SUM(E86:E90)</f>
        <v>6537</v>
      </c>
    </row>
    <row r="92" spans="1:5" x14ac:dyDescent="0.2">
      <c r="A92" s="47" t="s">
        <v>102</v>
      </c>
      <c r="B92" s="98">
        <f>$B$8-70</f>
        <v>1947</v>
      </c>
      <c r="C92" s="99">
        <v>2203</v>
      </c>
      <c r="D92" s="99">
        <v>1011</v>
      </c>
      <c r="E92" s="99">
        <v>1192</v>
      </c>
    </row>
    <row r="93" spans="1:5" x14ac:dyDescent="0.2">
      <c r="A93" s="47" t="s">
        <v>103</v>
      </c>
      <c r="B93" s="98">
        <f>$B$8-71</f>
        <v>1946</v>
      </c>
      <c r="C93" s="99">
        <v>2126</v>
      </c>
      <c r="D93" s="99">
        <v>957</v>
      </c>
      <c r="E93" s="99">
        <v>1169</v>
      </c>
    </row>
    <row r="94" spans="1:5" x14ac:dyDescent="0.2">
      <c r="A94" s="47" t="s">
        <v>104</v>
      </c>
      <c r="B94" s="98">
        <f>$B$8-72</f>
        <v>1945</v>
      </c>
      <c r="C94" s="99">
        <v>1756</v>
      </c>
      <c r="D94" s="99">
        <v>773</v>
      </c>
      <c r="E94" s="99">
        <v>983</v>
      </c>
    </row>
    <row r="95" spans="1:5" x14ac:dyDescent="0.2">
      <c r="A95" s="47" t="s">
        <v>105</v>
      </c>
      <c r="B95" s="98">
        <f>$B$8-73</f>
        <v>1944</v>
      </c>
      <c r="C95" s="99">
        <v>2256</v>
      </c>
      <c r="D95" s="99">
        <v>994</v>
      </c>
      <c r="E95" s="99">
        <v>1262</v>
      </c>
    </row>
    <row r="96" spans="1:5" x14ac:dyDescent="0.2">
      <c r="A96" s="47" t="s">
        <v>106</v>
      </c>
      <c r="B96" s="98">
        <f>$B$8-74</f>
        <v>1943</v>
      </c>
      <c r="C96" s="99">
        <v>2313</v>
      </c>
      <c r="D96" s="99">
        <v>1015</v>
      </c>
      <c r="E96" s="99">
        <v>1298</v>
      </c>
    </row>
    <row r="97" spans="1:5" x14ac:dyDescent="0.2">
      <c r="A97" s="55" t="s">
        <v>36</v>
      </c>
      <c r="B97" s="100"/>
      <c r="C97" s="99">
        <f>SUM(C92:C96)</f>
        <v>10654</v>
      </c>
      <c r="D97" s="99">
        <f>SUM(D92:D96)</f>
        <v>4750</v>
      </c>
      <c r="E97" s="99">
        <f>SUM(E92:E96)</f>
        <v>5904</v>
      </c>
    </row>
    <row r="98" spans="1:5" x14ac:dyDescent="0.2">
      <c r="A98" s="47" t="s">
        <v>107</v>
      </c>
      <c r="B98" s="98">
        <f>$B$8-75</f>
        <v>1942</v>
      </c>
      <c r="C98" s="99">
        <v>2266</v>
      </c>
      <c r="D98" s="99">
        <v>1002</v>
      </c>
      <c r="E98" s="99">
        <v>1264</v>
      </c>
    </row>
    <row r="99" spans="1:5" x14ac:dyDescent="0.2">
      <c r="A99" s="47" t="s">
        <v>108</v>
      </c>
      <c r="B99" s="98">
        <f>$B$8-76</f>
        <v>1941</v>
      </c>
      <c r="C99" s="99">
        <v>2600</v>
      </c>
      <c r="D99" s="99">
        <v>1146</v>
      </c>
      <c r="E99" s="99">
        <v>1454</v>
      </c>
    </row>
    <row r="100" spans="1:5" x14ac:dyDescent="0.2">
      <c r="A100" s="47" t="s">
        <v>109</v>
      </c>
      <c r="B100" s="98">
        <f>$B$8-77</f>
        <v>1940</v>
      </c>
      <c r="C100" s="99">
        <v>2675</v>
      </c>
      <c r="D100" s="99">
        <v>1157</v>
      </c>
      <c r="E100" s="99">
        <v>1518</v>
      </c>
    </row>
    <row r="101" spans="1:5" x14ac:dyDescent="0.2">
      <c r="A101" s="47" t="s">
        <v>110</v>
      </c>
      <c r="B101" s="98">
        <f>$B$8-78</f>
        <v>1939</v>
      </c>
      <c r="C101" s="99">
        <v>2512</v>
      </c>
      <c r="D101" s="99">
        <v>1059</v>
      </c>
      <c r="E101" s="99">
        <v>1453</v>
      </c>
    </row>
    <row r="102" spans="1:5" x14ac:dyDescent="0.2">
      <c r="A102" s="48" t="s">
        <v>111</v>
      </c>
      <c r="B102" s="98">
        <f>$B$8-79</f>
        <v>1938</v>
      </c>
      <c r="C102" s="99">
        <v>2297</v>
      </c>
      <c r="D102" s="99">
        <v>1019</v>
      </c>
      <c r="E102" s="99">
        <v>1278</v>
      </c>
    </row>
    <row r="103" spans="1:5" x14ac:dyDescent="0.2">
      <c r="A103" s="56" t="s">
        <v>36</v>
      </c>
      <c r="B103" s="101"/>
      <c r="C103" s="99">
        <f>SUM(C98:C102)</f>
        <v>12350</v>
      </c>
      <c r="D103" s="99">
        <f>SUM(D98:D102)</f>
        <v>5383</v>
      </c>
      <c r="E103" s="99">
        <f>SUM(E98:E102)</f>
        <v>6967</v>
      </c>
    </row>
    <row r="104" spans="1:5" x14ac:dyDescent="0.2">
      <c r="A104" s="48" t="s">
        <v>112</v>
      </c>
      <c r="B104" s="98">
        <f>$B$8-80</f>
        <v>1937</v>
      </c>
      <c r="C104" s="99">
        <v>2117</v>
      </c>
      <c r="D104" s="99">
        <v>854</v>
      </c>
      <c r="E104" s="99">
        <v>1263</v>
      </c>
    </row>
    <row r="105" spans="1:5" x14ac:dyDescent="0.2">
      <c r="A105" s="48" t="s">
        <v>123</v>
      </c>
      <c r="B105" s="98">
        <f>$B$8-81</f>
        <v>1936</v>
      </c>
      <c r="C105" s="99">
        <v>1925</v>
      </c>
      <c r="D105" s="99">
        <v>769</v>
      </c>
      <c r="E105" s="99">
        <v>1156</v>
      </c>
    </row>
    <row r="106" spans="1:5" s="25" customFormat="1" x14ac:dyDescent="0.2">
      <c r="A106" s="48" t="s">
        <v>121</v>
      </c>
      <c r="B106" s="98">
        <f>$B$8-82</f>
        <v>1935</v>
      </c>
      <c r="C106" s="99">
        <v>1792</v>
      </c>
      <c r="D106" s="99">
        <v>747</v>
      </c>
      <c r="E106" s="99">
        <v>1045</v>
      </c>
    </row>
    <row r="107" spans="1:5" x14ac:dyDescent="0.2">
      <c r="A107" s="48" t="s">
        <v>124</v>
      </c>
      <c r="B107" s="98">
        <f>$B$8-83</f>
        <v>1934</v>
      </c>
      <c r="C107" s="99">
        <v>1512</v>
      </c>
      <c r="D107" s="99">
        <v>606</v>
      </c>
      <c r="E107" s="99">
        <v>906</v>
      </c>
    </row>
    <row r="108" spans="1:5" x14ac:dyDescent="0.2">
      <c r="A108" s="48" t="s">
        <v>122</v>
      </c>
      <c r="B108" s="98">
        <f>$B$8-84</f>
        <v>1933</v>
      </c>
      <c r="C108" s="99">
        <v>1047</v>
      </c>
      <c r="D108" s="99">
        <v>395</v>
      </c>
      <c r="E108" s="99">
        <v>652</v>
      </c>
    </row>
    <row r="109" spans="1:5" x14ac:dyDescent="0.2">
      <c r="A109" s="56" t="s">
        <v>36</v>
      </c>
      <c r="B109" s="101"/>
      <c r="C109" s="99">
        <f>SUM(C104:C108)</f>
        <v>8393</v>
      </c>
      <c r="D109" s="99">
        <f>SUM(D104:D108)</f>
        <v>3371</v>
      </c>
      <c r="E109" s="99">
        <f>SUM(E104:E108)</f>
        <v>5022</v>
      </c>
    </row>
    <row r="110" spans="1:5" x14ac:dyDescent="0.2">
      <c r="A110" s="48" t="s">
        <v>113</v>
      </c>
      <c r="B110" s="98">
        <f>$B$8-85</f>
        <v>1932</v>
      </c>
      <c r="C110" s="99">
        <v>919</v>
      </c>
      <c r="D110" s="99">
        <v>319</v>
      </c>
      <c r="E110" s="99">
        <v>600</v>
      </c>
    </row>
    <row r="111" spans="1:5" x14ac:dyDescent="0.2">
      <c r="A111" s="48" t="s">
        <v>114</v>
      </c>
      <c r="B111" s="98">
        <f>$B$8-86</f>
        <v>1931</v>
      </c>
      <c r="C111" s="99">
        <v>900</v>
      </c>
      <c r="D111" s="99">
        <v>301</v>
      </c>
      <c r="E111" s="99">
        <v>599</v>
      </c>
    </row>
    <row r="112" spans="1:5" x14ac:dyDescent="0.2">
      <c r="A112" s="48" t="s">
        <v>115</v>
      </c>
      <c r="B112" s="98">
        <f>$B$8-87</f>
        <v>1930</v>
      </c>
      <c r="C112" s="99">
        <v>836</v>
      </c>
      <c r="D112" s="99">
        <v>284</v>
      </c>
      <c r="E112" s="99">
        <v>552</v>
      </c>
    </row>
    <row r="113" spans="1:5" x14ac:dyDescent="0.2">
      <c r="A113" s="48" t="s">
        <v>116</v>
      </c>
      <c r="B113" s="98">
        <f>$B$8-88</f>
        <v>1929</v>
      </c>
      <c r="C113" s="99">
        <v>748</v>
      </c>
      <c r="D113" s="99">
        <v>251</v>
      </c>
      <c r="E113" s="99">
        <v>497</v>
      </c>
    </row>
    <row r="114" spans="1:5" x14ac:dyDescent="0.2">
      <c r="A114" s="48" t="s">
        <v>117</v>
      </c>
      <c r="B114" s="98">
        <f>$B$8-89</f>
        <v>1928</v>
      </c>
      <c r="C114" s="99">
        <v>719</v>
      </c>
      <c r="D114" s="99">
        <v>199</v>
      </c>
      <c r="E114" s="99">
        <v>520</v>
      </c>
    </row>
    <row r="115" spans="1:5" x14ac:dyDescent="0.2">
      <c r="A115" s="56" t="s">
        <v>36</v>
      </c>
      <c r="B115" s="102"/>
      <c r="C115" s="99">
        <f>SUM(C110:C114)</f>
        <v>4122</v>
      </c>
      <c r="D115" s="99">
        <f>SUM(D110:D114)</f>
        <v>1354</v>
      </c>
      <c r="E115" s="99">
        <f>SUM(E110:E114)</f>
        <v>2768</v>
      </c>
    </row>
    <row r="116" spans="1:5" x14ac:dyDescent="0.2">
      <c r="A116" s="48" t="s">
        <v>118</v>
      </c>
      <c r="B116" s="98">
        <f>$B$8-90</f>
        <v>1927</v>
      </c>
      <c r="C116" s="99">
        <v>2592</v>
      </c>
      <c r="D116" s="99">
        <v>577</v>
      </c>
      <c r="E116" s="99">
        <v>2015</v>
      </c>
    </row>
    <row r="117" spans="1:5" x14ac:dyDescent="0.2">
      <c r="A117" s="49"/>
      <c r="B117" s="53" t="s">
        <v>119</v>
      </c>
      <c r="C117" s="23"/>
      <c r="D117" s="23"/>
      <c r="E117" s="23"/>
    </row>
    <row r="118" spans="1:5" x14ac:dyDescent="0.2">
      <c r="A118" s="50" t="s">
        <v>120</v>
      </c>
      <c r="B118" s="103"/>
      <c r="C118" s="104">
        <v>216318</v>
      </c>
      <c r="D118" s="104">
        <v>103884</v>
      </c>
      <c r="E118" s="104">
        <v>112434</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4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17 SH</oddFooter>
  </headerFooter>
  <rowBreaks count="2" manualBreakCount="2">
    <brk id="49" max="16383" man="1"/>
    <brk id="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86" t="s">
        <v>162</v>
      </c>
      <c r="B1" s="86"/>
      <c r="C1" s="87"/>
      <c r="D1" s="87"/>
      <c r="E1" s="87"/>
    </row>
    <row r="2" spans="1:8" s="10" customFormat="1" ht="14.1" customHeight="1" x14ac:dyDescent="0.2">
      <c r="A2" s="90" t="s">
        <v>164</v>
      </c>
      <c r="B2" s="90"/>
      <c r="C2" s="90"/>
      <c r="D2" s="90"/>
      <c r="E2" s="90"/>
    </row>
    <row r="3" spans="1:8" s="10" customFormat="1" ht="14.1" customHeight="1" x14ac:dyDescent="0.2">
      <c r="A3" s="86" t="s">
        <v>128</v>
      </c>
      <c r="B3" s="86"/>
      <c r="C3" s="86"/>
      <c r="D3" s="86"/>
      <c r="E3" s="86"/>
    </row>
    <row r="4" spans="1:8" s="10" customFormat="1" ht="14.1" customHeight="1" x14ac:dyDescent="0.2">
      <c r="A4" s="28"/>
      <c r="B4" s="28"/>
      <c r="C4" s="28"/>
      <c r="D4" s="28"/>
      <c r="E4" s="28"/>
    </row>
    <row r="5" spans="1:8" ht="28.35" customHeight="1" x14ac:dyDescent="0.2">
      <c r="A5" s="91" t="s">
        <v>161</v>
      </c>
      <c r="B5" s="93" t="s">
        <v>163</v>
      </c>
      <c r="C5" s="88" t="s">
        <v>30</v>
      </c>
      <c r="D5" s="88" t="s">
        <v>22</v>
      </c>
      <c r="E5" s="89" t="s">
        <v>23</v>
      </c>
    </row>
    <row r="6" spans="1:8" ht="28.35" customHeight="1" x14ac:dyDescent="0.2">
      <c r="A6" s="92"/>
      <c r="B6" s="94"/>
      <c r="C6" s="19" t="s">
        <v>158</v>
      </c>
      <c r="D6" s="19" t="s">
        <v>159</v>
      </c>
      <c r="E6" s="20" t="s">
        <v>160</v>
      </c>
    </row>
    <row r="7" spans="1:8" ht="14.1" customHeight="1" x14ac:dyDescent="0.2">
      <c r="A7" s="45"/>
      <c r="B7" s="51"/>
      <c r="C7" s="21"/>
      <c r="D7" s="21"/>
      <c r="E7" s="21"/>
    </row>
    <row r="8" spans="1:8" ht="14.1" customHeight="1" x14ac:dyDescent="0.2">
      <c r="A8" s="46" t="s">
        <v>31</v>
      </c>
      <c r="B8" s="98">
        <v>2017</v>
      </c>
      <c r="C8" s="99">
        <v>703</v>
      </c>
      <c r="D8" s="99">
        <v>384</v>
      </c>
      <c r="E8" s="99">
        <v>319</v>
      </c>
    </row>
    <row r="9" spans="1:8" ht="14.1" customHeight="1" x14ac:dyDescent="0.2">
      <c r="A9" s="46" t="s">
        <v>32</v>
      </c>
      <c r="B9" s="98">
        <f>$B$8-1</f>
        <v>2016</v>
      </c>
      <c r="C9" s="99">
        <v>711</v>
      </c>
      <c r="D9" s="99">
        <v>353</v>
      </c>
      <c r="E9" s="99">
        <v>358</v>
      </c>
    </row>
    <row r="10" spans="1:8" ht="14.1" customHeight="1" x14ac:dyDescent="0.2">
      <c r="A10" s="46" t="s">
        <v>33</v>
      </c>
      <c r="B10" s="98">
        <f>$B$8-2</f>
        <v>2015</v>
      </c>
      <c r="C10" s="99">
        <v>693</v>
      </c>
      <c r="D10" s="99">
        <v>362</v>
      </c>
      <c r="E10" s="99">
        <v>331</v>
      </c>
    </row>
    <row r="11" spans="1:8" ht="14.1" customHeight="1" x14ac:dyDescent="0.2">
      <c r="A11" s="46" t="s">
        <v>34</v>
      </c>
      <c r="B11" s="98">
        <f>$B$8-3</f>
        <v>2014</v>
      </c>
      <c r="C11" s="99">
        <v>705</v>
      </c>
      <c r="D11" s="99">
        <v>366</v>
      </c>
      <c r="E11" s="99">
        <v>339</v>
      </c>
      <c r="H11" s="24"/>
    </row>
    <row r="12" spans="1:8" ht="14.1" customHeight="1" x14ac:dyDescent="0.2">
      <c r="A12" s="46" t="s">
        <v>35</v>
      </c>
      <c r="B12" s="98">
        <f>$B$8-4</f>
        <v>2013</v>
      </c>
      <c r="C12" s="99">
        <v>708</v>
      </c>
      <c r="D12" s="99">
        <v>361</v>
      </c>
      <c r="E12" s="99">
        <v>347</v>
      </c>
    </row>
    <row r="13" spans="1:8" ht="14.1" customHeight="1" x14ac:dyDescent="0.2">
      <c r="A13" s="54" t="s">
        <v>36</v>
      </c>
      <c r="B13" s="98"/>
      <c r="C13" s="99">
        <f>SUM(C8:C12)</f>
        <v>3520</v>
      </c>
      <c r="D13" s="99">
        <f>SUM(D8:D12)</f>
        <v>1826</v>
      </c>
      <c r="E13" s="99">
        <f>SUM(E8:E12)</f>
        <v>1694</v>
      </c>
    </row>
    <row r="14" spans="1:8" ht="14.1" customHeight="1" x14ac:dyDescent="0.2">
      <c r="A14" s="47" t="s">
        <v>37</v>
      </c>
      <c r="B14" s="98">
        <f>$B$8-5</f>
        <v>2012</v>
      </c>
      <c r="C14" s="99">
        <v>670</v>
      </c>
      <c r="D14" s="99">
        <v>337</v>
      </c>
      <c r="E14" s="99">
        <v>333</v>
      </c>
    </row>
    <row r="15" spans="1:8" ht="14.1" customHeight="1" x14ac:dyDescent="0.2">
      <c r="A15" s="47" t="s">
        <v>38</v>
      </c>
      <c r="B15" s="98">
        <f>$B$8-6</f>
        <v>2011</v>
      </c>
      <c r="C15" s="99">
        <v>639</v>
      </c>
      <c r="D15" s="99">
        <v>330</v>
      </c>
      <c r="E15" s="99">
        <v>309</v>
      </c>
    </row>
    <row r="16" spans="1:8" ht="14.1" customHeight="1" x14ac:dyDescent="0.2">
      <c r="A16" s="47" t="s">
        <v>39</v>
      </c>
      <c r="B16" s="98">
        <f>$B$8-7</f>
        <v>2010</v>
      </c>
      <c r="C16" s="99">
        <v>734</v>
      </c>
      <c r="D16" s="99">
        <v>385</v>
      </c>
      <c r="E16" s="99">
        <v>349</v>
      </c>
    </row>
    <row r="17" spans="1:5" ht="14.1" customHeight="1" x14ac:dyDescent="0.2">
      <c r="A17" s="47" t="s">
        <v>40</v>
      </c>
      <c r="B17" s="98">
        <f>$B$8-8</f>
        <v>2009</v>
      </c>
      <c r="C17" s="99">
        <v>719</v>
      </c>
      <c r="D17" s="99">
        <v>387</v>
      </c>
      <c r="E17" s="99">
        <v>332</v>
      </c>
    </row>
    <row r="18" spans="1:5" ht="14.1" customHeight="1" x14ac:dyDescent="0.2">
      <c r="A18" s="47" t="s">
        <v>41</v>
      </c>
      <c r="B18" s="98">
        <f>$B$8-9</f>
        <v>2008</v>
      </c>
      <c r="C18" s="99">
        <v>735</v>
      </c>
      <c r="D18" s="99">
        <v>365</v>
      </c>
      <c r="E18" s="99">
        <v>370</v>
      </c>
    </row>
    <row r="19" spans="1:5" ht="14.1" customHeight="1" x14ac:dyDescent="0.2">
      <c r="A19" s="55" t="s">
        <v>36</v>
      </c>
      <c r="B19" s="100"/>
      <c r="C19" s="99">
        <f>SUM(C14:C18)</f>
        <v>3497</v>
      </c>
      <c r="D19" s="99">
        <f>SUM(D14:D18)</f>
        <v>1804</v>
      </c>
      <c r="E19" s="99">
        <f>SUM(E14:E18)</f>
        <v>1693</v>
      </c>
    </row>
    <row r="20" spans="1:5" ht="14.1" customHeight="1" x14ac:dyDescent="0.2">
      <c r="A20" s="47" t="s">
        <v>42</v>
      </c>
      <c r="B20" s="98">
        <f>$B$8-10</f>
        <v>2007</v>
      </c>
      <c r="C20" s="99">
        <v>744</v>
      </c>
      <c r="D20" s="99">
        <v>382</v>
      </c>
      <c r="E20" s="99">
        <v>362</v>
      </c>
    </row>
    <row r="21" spans="1:5" ht="14.1" customHeight="1" x14ac:dyDescent="0.2">
      <c r="A21" s="47" t="s">
        <v>43</v>
      </c>
      <c r="B21" s="98">
        <f>$B$8-11</f>
        <v>2006</v>
      </c>
      <c r="C21" s="99">
        <v>726</v>
      </c>
      <c r="D21" s="99">
        <v>396</v>
      </c>
      <c r="E21" s="99">
        <v>330</v>
      </c>
    </row>
    <row r="22" spans="1:5" ht="14.1" customHeight="1" x14ac:dyDescent="0.2">
      <c r="A22" s="47" t="s">
        <v>44</v>
      </c>
      <c r="B22" s="98">
        <f>$B$8-12</f>
        <v>2005</v>
      </c>
      <c r="C22" s="99">
        <v>713</v>
      </c>
      <c r="D22" s="99">
        <v>354</v>
      </c>
      <c r="E22" s="99">
        <v>359</v>
      </c>
    </row>
    <row r="23" spans="1:5" ht="14.1" customHeight="1" x14ac:dyDescent="0.2">
      <c r="A23" s="47" t="s">
        <v>45</v>
      </c>
      <c r="B23" s="98">
        <f>$B$8-13</f>
        <v>2004</v>
      </c>
      <c r="C23" s="99">
        <v>759</v>
      </c>
      <c r="D23" s="99">
        <v>392</v>
      </c>
      <c r="E23" s="99">
        <v>367</v>
      </c>
    </row>
    <row r="24" spans="1:5" ht="14.1" customHeight="1" x14ac:dyDescent="0.2">
      <c r="A24" s="47" t="s">
        <v>46</v>
      </c>
      <c r="B24" s="98">
        <f>$B$8-14</f>
        <v>2003</v>
      </c>
      <c r="C24" s="99">
        <v>710</v>
      </c>
      <c r="D24" s="99">
        <v>376</v>
      </c>
      <c r="E24" s="99">
        <v>334</v>
      </c>
    </row>
    <row r="25" spans="1:5" ht="14.1" customHeight="1" x14ac:dyDescent="0.2">
      <c r="A25" s="55" t="s">
        <v>36</v>
      </c>
      <c r="B25" s="100"/>
      <c r="C25" s="99">
        <f>SUM(C20:C24)</f>
        <v>3652</v>
      </c>
      <c r="D25" s="99">
        <f>SUM(D20:D24)</f>
        <v>1900</v>
      </c>
      <c r="E25" s="99">
        <f>SUM(E20:E24)</f>
        <v>1752</v>
      </c>
    </row>
    <row r="26" spans="1:5" ht="14.1" customHeight="1" x14ac:dyDescent="0.2">
      <c r="A26" s="47" t="s">
        <v>47</v>
      </c>
      <c r="B26" s="98">
        <f>$B$8-15</f>
        <v>2002</v>
      </c>
      <c r="C26" s="99">
        <v>752</v>
      </c>
      <c r="D26" s="99">
        <v>404</v>
      </c>
      <c r="E26" s="99">
        <v>348</v>
      </c>
    </row>
    <row r="27" spans="1:5" ht="14.1" customHeight="1" x14ac:dyDescent="0.2">
      <c r="A27" s="47" t="s">
        <v>48</v>
      </c>
      <c r="B27" s="98">
        <f>$B$8-16</f>
        <v>2001</v>
      </c>
      <c r="C27" s="99">
        <v>850</v>
      </c>
      <c r="D27" s="99">
        <v>440</v>
      </c>
      <c r="E27" s="99">
        <v>410</v>
      </c>
    </row>
    <row r="28" spans="1:5" ht="14.1" customHeight="1" x14ac:dyDescent="0.2">
      <c r="A28" s="47" t="s">
        <v>49</v>
      </c>
      <c r="B28" s="98">
        <f>$B$8-17</f>
        <v>2000</v>
      </c>
      <c r="C28" s="99">
        <v>903</v>
      </c>
      <c r="D28" s="99">
        <v>459</v>
      </c>
      <c r="E28" s="99">
        <v>444</v>
      </c>
    </row>
    <row r="29" spans="1:5" ht="14.1" customHeight="1" x14ac:dyDescent="0.2">
      <c r="A29" s="47" t="s">
        <v>50</v>
      </c>
      <c r="B29" s="98">
        <f>$B$8-18</f>
        <v>1999</v>
      </c>
      <c r="C29" s="99">
        <v>944</v>
      </c>
      <c r="D29" s="99">
        <v>488</v>
      </c>
      <c r="E29" s="99">
        <v>456</v>
      </c>
    </row>
    <row r="30" spans="1:5" ht="14.1" customHeight="1" x14ac:dyDescent="0.2">
      <c r="A30" s="46" t="s">
        <v>51</v>
      </c>
      <c r="B30" s="98">
        <f>$B$8-19</f>
        <v>1998</v>
      </c>
      <c r="C30" s="99">
        <v>974</v>
      </c>
      <c r="D30" s="99">
        <v>502</v>
      </c>
      <c r="E30" s="99">
        <v>472</v>
      </c>
    </row>
    <row r="31" spans="1:5" ht="14.1" customHeight="1" x14ac:dyDescent="0.2">
      <c r="A31" s="55" t="s">
        <v>36</v>
      </c>
      <c r="B31" s="100"/>
      <c r="C31" s="99">
        <f>SUM(C26:C30)</f>
        <v>4423</v>
      </c>
      <c r="D31" s="99">
        <f>SUM(D26:D30)</f>
        <v>2293</v>
      </c>
      <c r="E31" s="99">
        <f>SUM(E26:E30)</f>
        <v>2130</v>
      </c>
    </row>
    <row r="32" spans="1:5" ht="14.1" customHeight="1" x14ac:dyDescent="0.2">
      <c r="A32" s="47" t="s">
        <v>52</v>
      </c>
      <c r="B32" s="98">
        <f>$B$8-20</f>
        <v>1997</v>
      </c>
      <c r="C32" s="99">
        <v>976</v>
      </c>
      <c r="D32" s="99">
        <v>512</v>
      </c>
      <c r="E32" s="99">
        <v>464</v>
      </c>
    </row>
    <row r="33" spans="1:5" ht="14.1" customHeight="1" x14ac:dyDescent="0.2">
      <c r="A33" s="47" t="s">
        <v>53</v>
      </c>
      <c r="B33" s="98">
        <f>$B$8-21</f>
        <v>1996</v>
      </c>
      <c r="C33" s="99">
        <v>892</v>
      </c>
      <c r="D33" s="99">
        <v>485</v>
      </c>
      <c r="E33" s="99">
        <v>407</v>
      </c>
    </row>
    <row r="34" spans="1:5" ht="14.1" customHeight="1" x14ac:dyDescent="0.2">
      <c r="A34" s="47" t="s">
        <v>54</v>
      </c>
      <c r="B34" s="98">
        <f>$B$8-22</f>
        <v>1995</v>
      </c>
      <c r="C34" s="99">
        <v>863</v>
      </c>
      <c r="D34" s="99">
        <v>480</v>
      </c>
      <c r="E34" s="99">
        <v>383</v>
      </c>
    </row>
    <row r="35" spans="1:5" ht="14.1" customHeight="1" x14ac:dyDescent="0.2">
      <c r="A35" s="47" t="s">
        <v>55</v>
      </c>
      <c r="B35" s="98">
        <f>$B$8-23</f>
        <v>1994</v>
      </c>
      <c r="C35" s="99">
        <v>894</v>
      </c>
      <c r="D35" s="99">
        <v>470</v>
      </c>
      <c r="E35" s="99">
        <v>424</v>
      </c>
    </row>
    <row r="36" spans="1:5" ht="14.1" customHeight="1" x14ac:dyDescent="0.2">
      <c r="A36" s="47" t="s">
        <v>56</v>
      </c>
      <c r="B36" s="98">
        <f>$B$8-24</f>
        <v>1993</v>
      </c>
      <c r="C36" s="99">
        <v>956</v>
      </c>
      <c r="D36" s="99">
        <v>498</v>
      </c>
      <c r="E36" s="99">
        <v>458</v>
      </c>
    </row>
    <row r="37" spans="1:5" ht="14.1" customHeight="1" x14ac:dyDescent="0.2">
      <c r="A37" s="55" t="s">
        <v>36</v>
      </c>
      <c r="B37" s="100"/>
      <c r="C37" s="99">
        <f>SUM(C32:C36)</f>
        <v>4581</v>
      </c>
      <c r="D37" s="99">
        <f>SUM(D32:D36)</f>
        <v>2445</v>
      </c>
      <c r="E37" s="99">
        <f>SUM(E32:E36)</f>
        <v>2136</v>
      </c>
    </row>
    <row r="38" spans="1:5" ht="14.1" customHeight="1" x14ac:dyDescent="0.2">
      <c r="A38" s="47" t="s">
        <v>57</v>
      </c>
      <c r="B38" s="98">
        <f>$B$8-25</f>
        <v>1992</v>
      </c>
      <c r="C38" s="99">
        <v>968</v>
      </c>
      <c r="D38" s="99">
        <v>517</v>
      </c>
      <c r="E38" s="99">
        <v>451</v>
      </c>
    </row>
    <row r="39" spans="1:5" ht="14.1" customHeight="1" x14ac:dyDescent="0.2">
      <c r="A39" s="47" t="s">
        <v>58</v>
      </c>
      <c r="B39" s="98">
        <f>$B$8-26</f>
        <v>1991</v>
      </c>
      <c r="C39" s="99">
        <v>979</v>
      </c>
      <c r="D39" s="99">
        <v>523</v>
      </c>
      <c r="E39" s="99">
        <v>456</v>
      </c>
    </row>
    <row r="40" spans="1:5" ht="14.1" customHeight="1" x14ac:dyDescent="0.2">
      <c r="A40" s="47" t="s">
        <v>59</v>
      </c>
      <c r="B40" s="98">
        <f>$B$8-27</f>
        <v>1990</v>
      </c>
      <c r="C40" s="99">
        <v>1065</v>
      </c>
      <c r="D40" s="99">
        <v>561</v>
      </c>
      <c r="E40" s="99">
        <v>504</v>
      </c>
    </row>
    <row r="41" spans="1:5" ht="14.1" customHeight="1" x14ac:dyDescent="0.2">
      <c r="A41" s="47" t="s">
        <v>60</v>
      </c>
      <c r="B41" s="98">
        <f>$B$8-28</f>
        <v>1989</v>
      </c>
      <c r="C41" s="99">
        <v>1071</v>
      </c>
      <c r="D41" s="99">
        <v>539</v>
      </c>
      <c r="E41" s="99">
        <v>532</v>
      </c>
    </row>
    <row r="42" spans="1:5" ht="14.1" customHeight="1" x14ac:dyDescent="0.2">
      <c r="A42" s="47" t="s">
        <v>61</v>
      </c>
      <c r="B42" s="98">
        <f>$B$8-29</f>
        <v>1988</v>
      </c>
      <c r="C42" s="99">
        <v>1047</v>
      </c>
      <c r="D42" s="99">
        <v>561</v>
      </c>
      <c r="E42" s="99">
        <v>486</v>
      </c>
    </row>
    <row r="43" spans="1:5" ht="14.1" customHeight="1" x14ac:dyDescent="0.2">
      <c r="A43" s="55" t="s">
        <v>36</v>
      </c>
      <c r="B43" s="100"/>
      <c r="C43" s="99">
        <f>SUM(C38:C42)</f>
        <v>5130</v>
      </c>
      <c r="D43" s="99">
        <f>SUM(D38:D42)</f>
        <v>2701</v>
      </c>
      <c r="E43" s="99">
        <f>SUM(E38:E42)</f>
        <v>2429</v>
      </c>
    </row>
    <row r="44" spans="1:5" ht="14.1" customHeight="1" x14ac:dyDescent="0.2">
      <c r="A44" s="47" t="s">
        <v>62</v>
      </c>
      <c r="B44" s="98">
        <f>$B$8-30</f>
        <v>1987</v>
      </c>
      <c r="C44" s="99">
        <v>974</v>
      </c>
      <c r="D44" s="99">
        <v>522</v>
      </c>
      <c r="E44" s="99">
        <v>452</v>
      </c>
    </row>
    <row r="45" spans="1:5" ht="14.1" customHeight="1" x14ac:dyDescent="0.2">
      <c r="A45" s="47" t="s">
        <v>63</v>
      </c>
      <c r="B45" s="98">
        <f>$B$8-31</f>
        <v>1986</v>
      </c>
      <c r="C45" s="99">
        <v>960</v>
      </c>
      <c r="D45" s="99">
        <v>511</v>
      </c>
      <c r="E45" s="99">
        <v>449</v>
      </c>
    </row>
    <row r="46" spans="1:5" ht="14.1" customHeight="1" x14ac:dyDescent="0.2">
      <c r="A46" s="47" t="s">
        <v>64</v>
      </c>
      <c r="B46" s="98">
        <f>$B$8-32</f>
        <v>1985</v>
      </c>
      <c r="C46" s="99">
        <v>924</v>
      </c>
      <c r="D46" s="99">
        <v>453</v>
      </c>
      <c r="E46" s="99">
        <v>471</v>
      </c>
    </row>
    <row r="47" spans="1:5" ht="14.1" customHeight="1" x14ac:dyDescent="0.2">
      <c r="A47" s="47" t="s">
        <v>65</v>
      </c>
      <c r="B47" s="98">
        <f>$B$8-33</f>
        <v>1984</v>
      </c>
      <c r="C47" s="99">
        <v>904</v>
      </c>
      <c r="D47" s="99">
        <v>473</v>
      </c>
      <c r="E47" s="99">
        <v>431</v>
      </c>
    </row>
    <row r="48" spans="1:5" ht="14.1" customHeight="1" x14ac:dyDescent="0.2">
      <c r="A48" s="47" t="s">
        <v>66</v>
      </c>
      <c r="B48" s="98">
        <f>$B$8-34</f>
        <v>1983</v>
      </c>
      <c r="C48" s="99">
        <v>900</v>
      </c>
      <c r="D48" s="99">
        <v>479</v>
      </c>
      <c r="E48" s="99">
        <v>421</v>
      </c>
    </row>
    <row r="49" spans="1:5" ht="14.1" customHeight="1" x14ac:dyDescent="0.2">
      <c r="A49" s="55" t="s">
        <v>36</v>
      </c>
      <c r="B49" s="100"/>
      <c r="C49" s="99">
        <f>SUM(C44:C48)</f>
        <v>4662</v>
      </c>
      <c r="D49" s="99">
        <f>SUM(D44:D48)</f>
        <v>2438</v>
      </c>
      <c r="E49" s="99">
        <f>SUM(E44:E48)</f>
        <v>2224</v>
      </c>
    </row>
    <row r="50" spans="1:5" ht="14.1" customHeight="1" x14ac:dyDescent="0.2">
      <c r="A50" s="47" t="s">
        <v>67</v>
      </c>
      <c r="B50" s="98">
        <f>$B$8-35</f>
        <v>1982</v>
      </c>
      <c r="C50" s="99">
        <v>960</v>
      </c>
      <c r="D50" s="99">
        <v>502</v>
      </c>
      <c r="E50" s="99">
        <v>458</v>
      </c>
    </row>
    <row r="51" spans="1:5" ht="14.1" customHeight="1" x14ac:dyDescent="0.2">
      <c r="A51" s="47" t="s">
        <v>68</v>
      </c>
      <c r="B51" s="98">
        <f>$B$8-36</f>
        <v>1981</v>
      </c>
      <c r="C51" s="99">
        <v>887</v>
      </c>
      <c r="D51" s="99">
        <v>463</v>
      </c>
      <c r="E51" s="99">
        <v>424</v>
      </c>
    </row>
    <row r="52" spans="1:5" ht="14.1" customHeight="1" x14ac:dyDescent="0.2">
      <c r="A52" s="47" t="s">
        <v>69</v>
      </c>
      <c r="B52" s="98">
        <f>$B$8-37</f>
        <v>1980</v>
      </c>
      <c r="C52" s="99">
        <v>908</v>
      </c>
      <c r="D52" s="99">
        <v>446</v>
      </c>
      <c r="E52" s="99">
        <v>462</v>
      </c>
    </row>
    <row r="53" spans="1:5" ht="14.1" customHeight="1" x14ac:dyDescent="0.2">
      <c r="A53" s="47" t="s">
        <v>70</v>
      </c>
      <c r="B53" s="98">
        <f>$B$8-38</f>
        <v>1979</v>
      </c>
      <c r="C53" s="99">
        <v>912</v>
      </c>
      <c r="D53" s="99">
        <v>480</v>
      </c>
      <c r="E53" s="99">
        <v>432</v>
      </c>
    </row>
    <row r="54" spans="1:5" ht="14.1" customHeight="1" x14ac:dyDescent="0.2">
      <c r="A54" s="46" t="s">
        <v>71</v>
      </c>
      <c r="B54" s="98">
        <f>$B$8-39</f>
        <v>1978</v>
      </c>
      <c r="C54" s="99">
        <v>869</v>
      </c>
      <c r="D54" s="99">
        <v>437</v>
      </c>
      <c r="E54" s="99">
        <v>432</v>
      </c>
    </row>
    <row r="55" spans="1:5" ht="14.1" customHeight="1" x14ac:dyDescent="0.2">
      <c r="A55" s="54" t="s">
        <v>36</v>
      </c>
      <c r="B55" s="100"/>
      <c r="C55" s="99">
        <f>SUM(C50:C54)</f>
        <v>4536</v>
      </c>
      <c r="D55" s="99">
        <f>SUM(D50:D54)</f>
        <v>2328</v>
      </c>
      <c r="E55" s="99">
        <f>SUM(E50:E54)</f>
        <v>2208</v>
      </c>
    </row>
    <row r="56" spans="1:5" ht="14.1" customHeight="1" x14ac:dyDescent="0.2">
      <c r="A56" s="46" t="s">
        <v>72</v>
      </c>
      <c r="B56" s="98">
        <f>$B$8-40</f>
        <v>1977</v>
      </c>
      <c r="C56" s="99">
        <v>896</v>
      </c>
      <c r="D56" s="99">
        <v>451</v>
      </c>
      <c r="E56" s="99">
        <v>445</v>
      </c>
    </row>
    <row r="57" spans="1:5" ht="14.1" customHeight="1" x14ac:dyDescent="0.2">
      <c r="A57" s="46" t="s">
        <v>73</v>
      </c>
      <c r="B57" s="98">
        <f>$B$8-41</f>
        <v>1976</v>
      </c>
      <c r="C57" s="99">
        <v>879</v>
      </c>
      <c r="D57" s="99">
        <v>456</v>
      </c>
      <c r="E57" s="99">
        <v>423</v>
      </c>
    </row>
    <row r="58" spans="1:5" ht="14.1" customHeight="1" x14ac:dyDescent="0.2">
      <c r="A58" s="46" t="s">
        <v>74</v>
      </c>
      <c r="B58" s="98">
        <f>$B$8-42</f>
        <v>1975</v>
      </c>
      <c r="C58" s="99">
        <v>851</v>
      </c>
      <c r="D58" s="99">
        <v>421</v>
      </c>
      <c r="E58" s="99">
        <v>430</v>
      </c>
    </row>
    <row r="59" spans="1:5" ht="14.1" customHeight="1" x14ac:dyDescent="0.2">
      <c r="A59" s="46" t="s">
        <v>75</v>
      </c>
      <c r="B59" s="98">
        <f>$B$8-43</f>
        <v>1974</v>
      </c>
      <c r="C59" s="99">
        <v>839</v>
      </c>
      <c r="D59" s="99">
        <v>428</v>
      </c>
      <c r="E59" s="99">
        <v>411</v>
      </c>
    </row>
    <row r="60" spans="1:5" ht="14.1" customHeight="1" x14ac:dyDescent="0.2">
      <c r="A60" s="46" t="s">
        <v>76</v>
      </c>
      <c r="B60" s="98">
        <f>$B$8-44</f>
        <v>1973</v>
      </c>
      <c r="C60" s="99">
        <v>939</v>
      </c>
      <c r="D60" s="99">
        <v>466</v>
      </c>
      <c r="E60" s="99">
        <v>473</v>
      </c>
    </row>
    <row r="61" spans="1:5" ht="14.1" customHeight="1" x14ac:dyDescent="0.2">
      <c r="A61" s="55" t="s">
        <v>36</v>
      </c>
      <c r="B61" s="100"/>
      <c r="C61" s="99">
        <f>SUM(C56:C60)</f>
        <v>4404</v>
      </c>
      <c r="D61" s="99">
        <f>SUM(D56:D60)</f>
        <v>2222</v>
      </c>
      <c r="E61" s="99">
        <f>SUM(E56:E60)</f>
        <v>2182</v>
      </c>
    </row>
    <row r="62" spans="1:5" ht="14.1" customHeight="1" x14ac:dyDescent="0.2">
      <c r="A62" s="47" t="s">
        <v>77</v>
      </c>
      <c r="B62" s="98">
        <f>$B$8-45</f>
        <v>1972</v>
      </c>
      <c r="C62" s="99">
        <v>1002</v>
      </c>
      <c r="D62" s="99">
        <v>511</v>
      </c>
      <c r="E62" s="99">
        <v>491</v>
      </c>
    </row>
    <row r="63" spans="1:5" ht="14.1" customHeight="1" x14ac:dyDescent="0.2">
      <c r="A63" s="47" t="s">
        <v>78</v>
      </c>
      <c r="B63" s="98">
        <f>$B$8-46</f>
        <v>1971</v>
      </c>
      <c r="C63" s="99">
        <v>1081</v>
      </c>
      <c r="D63" s="99">
        <v>551</v>
      </c>
      <c r="E63" s="99">
        <v>530</v>
      </c>
    </row>
    <row r="64" spans="1:5" ht="14.1" customHeight="1" x14ac:dyDescent="0.2">
      <c r="A64" s="47" t="s">
        <v>79</v>
      </c>
      <c r="B64" s="98">
        <f>$B$8-47</f>
        <v>1970</v>
      </c>
      <c r="C64" s="99">
        <v>1096</v>
      </c>
      <c r="D64" s="99">
        <v>542</v>
      </c>
      <c r="E64" s="99">
        <v>554</v>
      </c>
    </row>
    <row r="65" spans="1:5" ht="14.1" customHeight="1" x14ac:dyDescent="0.2">
      <c r="A65" s="47" t="s">
        <v>80</v>
      </c>
      <c r="B65" s="98">
        <f>$B$8-48</f>
        <v>1969</v>
      </c>
      <c r="C65" s="99">
        <v>1261</v>
      </c>
      <c r="D65" s="99">
        <v>631</v>
      </c>
      <c r="E65" s="99">
        <v>630</v>
      </c>
    </row>
    <row r="66" spans="1:5" ht="14.1" customHeight="1" x14ac:dyDescent="0.2">
      <c r="A66" s="47" t="s">
        <v>81</v>
      </c>
      <c r="B66" s="98">
        <f>$B$8-49</f>
        <v>1968</v>
      </c>
      <c r="C66" s="99">
        <v>1267</v>
      </c>
      <c r="D66" s="99">
        <v>658</v>
      </c>
      <c r="E66" s="99">
        <v>609</v>
      </c>
    </row>
    <row r="67" spans="1:5" ht="14.1" customHeight="1" x14ac:dyDescent="0.2">
      <c r="A67" s="55" t="s">
        <v>36</v>
      </c>
      <c r="B67" s="100"/>
      <c r="C67" s="99">
        <f>SUM(C62:C66)</f>
        <v>5707</v>
      </c>
      <c r="D67" s="99">
        <f>SUM(D62:D66)</f>
        <v>2893</v>
      </c>
      <c r="E67" s="99">
        <f>SUM(E62:E66)</f>
        <v>2814</v>
      </c>
    </row>
    <row r="68" spans="1:5" ht="14.1" customHeight="1" x14ac:dyDescent="0.2">
      <c r="A68" s="47" t="s">
        <v>82</v>
      </c>
      <c r="B68" s="98">
        <f>$B$8-50</f>
        <v>1967</v>
      </c>
      <c r="C68" s="99">
        <v>1392</v>
      </c>
      <c r="D68" s="99">
        <v>713</v>
      </c>
      <c r="E68" s="99">
        <v>679</v>
      </c>
    </row>
    <row r="69" spans="1:5" ht="14.1" customHeight="1" x14ac:dyDescent="0.2">
      <c r="A69" s="47" t="s">
        <v>83</v>
      </c>
      <c r="B69" s="98">
        <f>$B$8-51</f>
        <v>1966</v>
      </c>
      <c r="C69" s="99">
        <v>1264</v>
      </c>
      <c r="D69" s="99">
        <v>650</v>
      </c>
      <c r="E69" s="99">
        <v>614</v>
      </c>
    </row>
    <row r="70" spans="1:5" ht="14.1" customHeight="1" x14ac:dyDescent="0.2">
      <c r="A70" s="47" t="s">
        <v>84</v>
      </c>
      <c r="B70" s="98">
        <f>$B$8-52</f>
        <v>1965</v>
      </c>
      <c r="C70" s="99">
        <v>1308</v>
      </c>
      <c r="D70" s="99">
        <v>678</v>
      </c>
      <c r="E70" s="99">
        <v>630</v>
      </c>
    </row>
    <row r="71" spans="1:5" ht="14.1" customHeight="1" x14ac:dyDescent="0.2">
      <c r="A71" s="47" t="s">
        <v>85</v>
      </c>
      <c r="B71" s="98">
        <f>$B$8-53</f>
        <v>1964</v>
      </c>
      <c r="C71" s="99">
        <v>1321</v>
      </c>
      <c r="D71" s="99">
        <v>639</v>
      </c>
      <c r="E71" s="99">
        <v>682</v>
      </c>
    </row>
    <row r="72" spans="1:5" ht="14.1" customHeight="1" x14ac:dyDescent="0.2">
      <c r="A72" s="47" t="s">
        <v>86</v>
      </c>
      <c r="B72" s="98">
        <f>$B$8-54</f>
        <v>1963</v>
      </c>
      <c r="C72" s="99">
        <v>1267</v>
      </c>
      <c r="D72" s="99">
        <v>640</v>
      </c>
      <c r="E72" s="99">
        <v>627</v>
      </c>
    </row>
    <row r="73" spans="1:5" ht="14.1" customHeight="1" x14ac:dyDescent="0.2">
      <c r="A73" s="55" t="s">
        <v>36</v>
      </c>
      <c r="B73" s="100"/>
      <c r="C73" s="99">
        <f>SUM(C68:C72)</f>
        <v>6552</v>
      </c>
      <c r="D73" s="99">
        <f>SUM(D68:D72)</f>
        <v>3320</v>
      </c>
      <c r="E73" s="99">
        <f>SUM(E68:E72)</f>
        <v>3232</v>
      </c>
    </row>
    <row r="74" spans="1:5" ht="14.1" customHeight="1" x14ac:dyDescent="0.2">
      <c r="A74" s="47" t="s">
        <v>87</v>
      </c>
      <c r="B74" s="98">
        <f>$B$8-55</f>
        <v>1962</v>
      </c>
      <c r="C74" s="99">
        <v>1203</v>
      </c>
      <c r="D74" s="99">
        <v>606</v>
      </c>
      <c r="E74" s="99">
        <v>597</v>
      </c>
    </row>
    <row r="75" spans="1:5" ht="14.1" customHeight="1" x14ac:dyDescent="0.2">
      <c r="A75" s="47" t="s">
        <v>88</v>
      </c>
      <c r="B75" s="98">
        <f>$B$8-56</f>
        <v>1961</v>
      </c>
      <c r="C75" s="99">
        <v>1291</v>
      </c>
      <c r="D75" s="99">
        <v>627</v>
      </c>
      <c r="E75" s="99">
        <v>664</v>
      </c>
    </row>
    <row r="76" spans="1:5" ht="13.15" customHeight="1" x14ac:dyDescent="0.2">
      <c r="A76" s="47" t="s">
        <v>89</v>
      </c>
      <c r="B76" s="98">
        <f>$B$8-57</f>
        <v>1960</v>
      </c>
      <c r="C76" s="99">
        <v>1176</v>
      </c>
      <c r="D76" s="99">
        <v>591</v>
      </c>
      <c r="E76" s="99">
        <v>585</v>
      </c>
    </row>
    <row r="77" spans="1:5" ht="14.1" customHeight="1" x14ac:dyDescent="0.2">
      <c r="A77" s="46" t="s">
        <v>90</v>
      </c>
      <c r="B77" s="98">
        <f>$B$8-58</f>
        <v>1959</v>
      </c>
      <c r="C77" s="99">
        <v>1174</v>
      </c>
      <c r="D77" s="99">
        <v>596</v>
      </c>
      <c r="E77" s="99">
        <v>578</v>
      </c>
    </row>
    <row r="78" spans="1:5" x14ac:dyDescent="0.2">
      <c r="A78" s="47" t="s">
        <v>91</v>
      </c>
      <c r="B78" s="98">
        <f>$B$8-59</f>
        <v>1958</v>
      </c>
      <c r="C78" s="99">
        <v>1062</v>
      </c>
      <c r="D78" s="99">
        <v>544</v>
      </c>
      <c r="E78" s="99">
        <v>518</v>
      </c>
    </row>
    <row r="79" spans="1:5" x14ac:dyDescent="0.2">
      <c r="A79" s="55" t="s">
        <v>36</v>
      </c>
      <c r="B79" s="100"/>
      <c r="C79" s="99">
        <f>SUM(C74:C78)</f>
        <v>5906</v>
      </c>
      <c r="D79" s="99">
        <f>SUM(D74:D78)</f>
        <v>2964</v>
      </c>
      <c r="E79" s="99">
        <f>SUM(E74:E78)</f>
        <v>2942</v>
      </c>
    </row>
    <row r="80" spans="1:5" x14ac:dyDescent="0.2">
      <c r="A80" s="47" t="s">
        <v>92</v>
      </c>
      <c r="B80" s="98">
        <f>$B$8-60</f>
        <v>1957</v>
      </c>
      <c r="C80" s="99">
        <v>1015</v>
      </c>
      <c r="D80" s="99">
        <v>506</v>
      </c>
      <c r="E80" s="99">
        <v>509</v>
      </c>
    </row>
    <row r="81" spans="1:5" x14ac:dyDescent="0.2">
      <c r="A81" s="47" t="s">
        <v>93</v>
      </c>
      <c r="B81" s="98">
        <f>$B$8-61</f>
        <v>1956</v>
      </c>
      <c r="C81" s="99">
        <v>1019</v>
      </c>
      <c r="D81" s="99">
        <v>504</v>
      </c>
      <c r="E81" s="99">
        <v>515</v>
      </c>
    </row>
    <row r="82" spans="1:5" x14ac:dyDescent="0.2">
      <c r="A82" s="47" t="s">
        <v>94</v>
      </c>
      <c r="B82" s="98">
        <f>$B$8-62</f>
        <v>1955</v>
      </c>
      <c r="C82" s="99">
        <v>955</v>
      </c>
      <c r="D82" s="99">
        <v>456</v>
      </c>
      <c r="E82" s="99">
        <v>499</v>
      </c>
    </row>
    <row r="83" spans="1:5" x14ac:dyDescent="0.2">
      <c r="A83" s="47" t="s">
        <v>95</v>
      </c>
      <c r="B83" s="98">
        <f>$B$8-63</f>
        <v>1954</v>
      </c>
      <c r="C83" s="99">
        <v>931</v>
      </c>
      <c r="D83" s="99">
        <v>416</v>
      </c>
      <c r="E83" s="99">
        <v>515</v>
      </c>
    </row>
    <row r="84" spans="1:5" x14ac:dyDescent="0.2">
      <c r="A84" s="47" t="s">
        <v>96</v>
      </c>
      <c r="B84" s="98">
        <f>$B$8-64</f>
        <v>1953</v>
      </c>
      <c r="C84" s="99">
        <v>935</v>
      </c>
      <c r="D84" s="99">
        <v>436</v>
      </c>
      <c r="E84" s="99">
        <v>499</v>
      </c>
    </row>
    <row r="85" spans="1:5" x14ac:dyDescent="0.2">
      <c r="A85" s="55" t="s">
        <v>36</v>
      </c>
      <c r="B85" s="100"/>
      <c r="C85" s="99">
        <f>SUM(C80:C84)</f>
        <v>4855</v>
      </c>
      <c r="D85" s="99">
        <f>SUM(D80:D84)</f>
        <v>2318</v>
      </c>
      <c r="E85" s="99">
        <f>SUM(E80:E84)</f>
        <v>2537</v>
      </c>
    </row>
    <row r="86" spans="1:5" x14ac:dyDescent="0.2">
      <c r="A86" s="47" t="s">
        <v>97</v>
      </c>
      <c r="B86" s="98">
        <f>$B$8-65</f>
        <v>1952</v>
      </c>
      <c r="C86" s="99">
        <v>879</v>
      </c>
      <c r="D86" s="99">
        <v>428</v>
      </c>
      <c r="E86" s="99">
        <v>451</v>
      </c>
    </row>
    <row r="87" spans="1:5" x14ac:dyDescent="0.2">
      <c r="A87" s="47" t="s">
        <v>98</v>
      </c>
      <c r="B87" s="98">
        <f>$B$8-66</f>
        <v>1951</v>
      </c>
      <c r="C87" s="99">
        <v>924</v>
      </c>
      <c r="D87" s="99">
        <v>454</v>
      </c>
      <c r="E87" s="99">
        <v>470</v>
      </c>
    </row>
    <row r="88" spans="1:5" x14ac:dyDescent="0.2">
      <c r="A88" s="47" t="s">
        <v>99</v>
      </c>
      <c r="B88" s="98">
        <f>$B$8-67</f>
        <v>1950</v>
      </c>
      <c r="C88" s="99">
        <v>924</v>
      </c>
      <c r="D88" s="99">
        <v>445</v>
      </c>
      <c r="E88" s="99">
        <v>479</v>
      </c>
    </row>
    <row r="89" spans="1:5" x14ac:dyDescent="0.2">
      <c r="A89" s="47" t="s">
        <v>100</v>
      </c>
      <c r="B89" s="98">
        <f>$B$8-68</f>
        <v>1949</v>
      </c>
      <c r="C89" s="99">
        <v>957</v>
      </c>
      <c r="D89" s="99">
        <v>465</v>
      </c>
      <c r="E89" s="99">
        <v>492</v>
      </c>
    </row>
    <row r="90" spans="1:5" x14ac:dyDescent="0.2">
      <c r="A90" s="47" t="s">
        <v>101</v>
      </c>
      <c r="B90" s="98">
        <f>$B$8-69</f>
        <v>1948</v>
      </c>
      <c r="C90" s="99">
        <v>833</v>
      </c>
      <c r="D90" s="99">
        <v>387</v>
      </c>
      <c r="E90" s="99">
        <v>446</v>
      </c>
    </row>
    <row r="91" spans="1:5" x14ac:dyDescent="0.2">
      <c r="A91" s="55" t="s">
        <v>36</v>
      </c>
      <c r="B91" s="100"/>
      <c r="C91" s="99">
        <f>SUM(C86:C90)</f>
        <v>4517</v>
      </c>
      <c r="D91" s="99">
        <f>SUM(D86:D90)</f>
        <v>2179</v>
      </c>
      <c r="E91" s="99">
        <f>SUM(E86:E90)</f>
        <v>2338</v>
      </c>
    </row>
    <row r="92" spans="1:5" x14ac:dyDescent="0.2">
      <c r="A92" s="47" t="s">
        <v>102</v>
      </c>
      <c r="B92" s="98">
        <f>$B$8-70</f>
        <v>1947</v>
      </c>
      <c r="C92" s="99">
        <v>734</v>
      </c>
      <c r="D92" s="99">
        <v>340</v>
      </c>
      <c r="E92" s="99">
        <v>394</v>
      </c>
    </row>
    <row r="93" spans="1:5" x14ac:dyDescent="0.2">
      <c r="A93" s="47" t="s">
        <v>103</v>
      </c>
      <c r="B93" s="98">
        <f>$B$8-71</f>
        <v>1946</v>
      </c>
      <c r="C93" s="99">
        <v>750</v>
      </c>
      <c r="D93" s="99">
        <v>365</v>
      </c>
      <c r="E93" s="99">
        <v>385</v>
      </c>
    </row>
    <row r="94" spans="1:5" x14ac:dyDescent="0.2">
      <c r="A94" s="47" t="s">
        <v>104</v>
      </c>
      <c r="B94" s="98">
        <f>$B$8-72</f>
        <v>1945</v>
      </c>
      <c r="C94" s="99">
        <v>632</v>
      </c>
      <c r="D94" s="99">
        <v>289</v>
      </c>
      <c r="E94" s="99">
        <v>343</v>
      </c>
    </row>
    <row r="95" spans="1:5" x14ac:dyDescent="0.2">
      <c r="A95" s="47" t="s">
        <v>105</v>
      </c>
      <c r="B95" s="98">
        <f>$B$8-73</f>
        <v>1944</v>
      </c>
      <c r="C95" s="99">
        <v>788</v>
      </c>
      <c r="D95" s="99">
        <v>349</v>
      </c>
      <c r="E95" s="99">
        <v>439</v>
      </c>
    </row>
    <row r="96" spans="1:5" x14ac:dyDescent="0.2">
      <c r="A96" s="47" t="s">
        <v>106</v>
      </c>
      <c r="B96" s="98">
        <f>$B$8-74</f>
        <v>1943</v>
      </c>
      <c r="C96" s="99">
        <v>825</v>
      </c>
      <c r="D96" s="99">
        <v>379</v>
      </c>
      <c r="E96" s="99">
        <v>446</v>
      </c>
    </row>
    <row r="97" spans="1:5" x14ac:dyDescent="0.2">
      <c r="A97" s="55" t="s">
        <v>36</v>
      </c>
      <c r="B97" s="100"/>
      <c r="C97" s="99">
        <f>SUM(C92:C96)</f>
        <v>3729</v>
      </c>
      <c r="D97" s="99">
        <f>SUM(D92:D96)</f>
        <v>1722</v>
      </c>
      <c r="E97" s="99">
        <f>SUM(E92:E96)</f>
        <v>2007</v>
      </c>
    </row>
    <row r="98" spans="1:5" x14ac:dyDescent="0.2">
      <c r="A98" s="47" t="s">
        <v>107</v>
      </c>
      <c r="B98" s="98">
        <f>$B$8-75</f>
        <v>1942</v>
      </c>
      <c r="C98" s="99">
        <v>774</v>
      </c>
      <c r="D98" s="99">
        <v>352</v>
      </c>
      <c r="E98" s="99">
        <v>422</v>
      </c>
    </row>
    <row r="99" spans="1:5" x14ac:dyDescent="0.2">
      <c r="A99" s="47" t="s">
        <v>108</v>
      </c>
      <c r="B99" s="98">
        <f>$B$8-76</f>
        <v>1941</v>
      </c>
      <c r="C99" s="99">
        <v>973</v>
      </c>
      <c r="D99" s="99">
        <v>436</v>
      </c>
      <c r="E99" s="99">
        <v>537</v>
      </c>
    </row>
    <row r="100" spans="1:5" x14ac:dyDescent="0.2">
      <c r="A100" s="47" t="s">
        <v>109</v>
      </c>
      <c r="B100" s="98">
        <f>$B$8-77</f>
        <v>1940</v>
      </c>
      <c r="C100" s="99">
        <v>981</v>
      </c>
      <c r="D100" s="99">
        <v>433</v>
      </c>
      <c r="E100" s="99">
        <v>548</v>
      </c>
    </row>
    <row r="101" spans="1:5" x14ac:dyDescent="0.2">
      <c r="A101" s="47" t="s">
        <v>110</v>
      </c>
      <c r="B101" s="98">
        <f>$B$8-78</f>
        <v>1939</v>
      </c>
      <c r="C101" s="99">
        <v>907</v>
      </c>
      <c r="D101" s="99">
        <v>424</v>
      </c>
      <c r="E101" s="99">
        <v>483</v>
      </c>
    </row>
    <row r="102" spans="1:5" x14ac:dyDescent="0.2">
      <c r="A102" s="48" t="s">
        <v>111</v>
      </c>
      <c r="B102" s="98">
        <f>$B$8-79</f>
        <v>1938</v>
      </c>
      <c r="C102" s="99">
        <v>866</v>
      </c>
      <c r="D102" s="99">
        <v>385</v>
      </c>
      <c r="E102" s="99">
        <v>481</v>
      </c>
    </row>
    <row r="103" spans="1:5" x14ac:dyDescent="0.2">
      <c r="A103" s="56" t="s">
        <v>36</v>
      </c>
      <c r="B103" s="101"/>
      <c r="C103" s="99">
        <f>SUM(C98:C102)</f>
        <v>4501</v>
      </c>
      <c r="D103" s="99">
        <f>SUM(D98:D102)</f>
        <v>2030</v>
      </c>
      <c r="E103" s="99">
        <f>SUM(E98:E102)</f>
        <v>2471</v>
      </c>
    </row>
    <row r="104" spans="1:5" x14ac:dyDescent="0.2">
      <c r="A104" s="48" t="s">
        <v>112</v>
      </c>
      <c r="B104" s="98">
        <f>$B$8-80</f>
        <v>1937</v>
      </c>
      <c r="C104" s="99">
        <v>789</v>
      </c>
      <c r="D104" s="99">
        <v>317</v>
      </c>
      <c r="E104" s="99">
        <v>472</v>
      </c>
    </row>
    <row r="105" spans="1:5" x14ac:dyDescent="0.2">
      <c r="A105" s="48" t="s">
        <v>123</v>
      </c>
      <c r="B105" s="98">
        <f>$B$8-81</f>
        <v>1936</v>
      </c>
      <c r="C105" s="99">
        <v>659</v>
      </c>
      <c r="D105" s="99">
        <v>257</v>
      </c>
      <c r="E105" s="99">
        <v>402</v>
      </c>
    </row>
    <row r="106" spans="1:5" s="25" customFormat="1" x14ac:dyDescent="0.2">
      <c r="A106" s="48" t="s">
        <v>121</v>
      </c>
      <c r="B106" s="98">
        <f>$B$8-82</f>
        <v>1935</v>
      </c>
      <c r="C106" s="99">
        <v>628</v>
      </c>
      <c r="D106" s="99">
        <v>250</v>
      </c>
      <c r="E106" s="99">
        <v>378</v>
      </c>
    </row>
    <row r="107" spans="1:5" x14ac:dyDescent="0.2">
      <c r="A107" s="48" t="s">
        <v>124</v>
      </c>
      <c r="B107" s="98">
        <f>$B$8-83</f>
        <v>1934</v>
      </c>
      <c r="C107" s="99">
        <v>522</v>
      </c>
      <c r="D107" s="99">
        <v>198</v>
      </c>
      <c r="E107" s="99">
        <v>324</v>
      </c>
    </row>
    <row r="108" spans="1:5" x14ac:dyDescent="0.2">
      <c r="A108" s="48" t="s">
        <v>122</v>
      </c>
      <c r="B108" s="98">
        <f>$B$8-84</f>
        <v>1933</v>
      </c>
      <c r="C108" s="99">
        <v>351</v>
      </c>
      <c r="D108" s="99">
        <v>119</v>
      </c>
      <c r="E108" s="99">
        <v>232</v>
      </c>
    </row>
    <row r="109" spans="1:5" x14ac:dyDescent="0.2">
      <c r="A109" s="56" t="s">
        <v>36</v>
      </c>
      <c r="B109" s="101"/>
      <c r="C109" s="99">
        <f>SUM(C104:C108)</f>
        <v>2949</v>
      </c>
      <c r="D109" s="99">
        <f>SUM(D104:D108)</f>
        <v>1141</v>
      </c>
      <c r="E109" s="99">
        <f>SUM(E104:E108)</f>
        <v>1808</v>
      </c>
    </row>
    <row r="110" spans="1:5" x14ac:dyDescent="0.2">
      <c r="A110" s="48" t="s">
        <v>113</v>
      </c>
      <c r="B110" s="98">
        <f>$B$8-85</f>
        <v>1932</v>
      </c>
      <c r="C110" s="99">
        <v>309</v>
      </c>
      <c r="D110" s="99">
        <v>105</v>
      </c>
      <c r="E110" s="99">
        <v>204</v>
      </c>
    </row>
    <row r="111" spans="1:5" x14ac:dyDescent="0.2">
      <c r="A111" s="48" t="s">
        <v>114</v>
      </c>
      <c r="B111" s="98">
        <f>$B$8-86</f>
        <v>1931</v>
      </c>
      <c r="C111" s="99">
        <v>350</v>
      </c>
      <c r="D111" s="99">
        <v>122</v>
      </c>
      <c r="E111" s="99">
        <v>228</v>
      </c>
    </row>
    <row r="112" spans="1:5" x14ac:dyDescent="0.2">
      <c r="A112" s="48" t="s">
        <v>115</v>
      </c>
      <c r="B112" s="98">
        <f>$B$8-87</f>
        <v>1930</v>
      </c>
      <c r="C112" s="99">
        <v>276</v>
      </c>
      <c r="D112" s="99">
        <v>84</v>
      </c>
      <c r="E112" s="99">
        <v>192</v>
      </c>
    </row>
    <row r="113" spans="1:5" x14ac:dyDescent="0.2">
      <c r="A113" s="48" t="s">
        <v>116</v>
      </c>
      <c r="B113" s="98">
        <f>$B$8-88</f>
        <v>1929</v>
      </c>
      <c r="C113" s="99">
        <v>258</v>
      </c>
      <c r="D113" s="99">
        <v>89</v>
      </c>
      <c r="E113" s="99">
        <v>169</v>
      </c>
    </row>
    <row r="114" spans="1:5" x14ac:dyDescent="0.2">
      <c r="A114" s="48" t="s">
        <v>117</v>
      </c>
      <c r="B114" s="98">
        <f>$B$8-89</f>
        <v>1928</v>
      </c>
      <c r="C114" s="99">
        <v>227</v>
      </c>
      <c r="D114" s="99">
        <v>67</v>
      </c>
      <c r="E114" s="99">
        <v>160</v>
      </c>
    </row>
    <row r="115" spans="1:5" x14ac:dyDescent="0.2">
      <c r="A115" s="56" t="s">
        <v>36</v>
      </c>
      <c r="B115" s="102"/>
      <c r="C115" s="99">
        <f>SUM(C110:C114)</f>
        <v>1420</v>
      </c>
      <c r="D115" s="99">
        <f>SUM(D110:D114)</f>
        <v>467</v>
      </c>
      <c r="E115" s="99">
        <f>SUM(E110:E114)</f>
        <v>953</v>
      </c>
    </row>
    <row r="116" spans="1:5" x14ac:dyDescent="0.2">
      <c r="A116" s="48" t="s">
        <v>118</v>
      </c>
      <c r="B116" s="98">
        <f>$B$8-90</f>
        <v>1927</v>
      </c>
      <c r="C116" s="99">
        <v>794</v>
      </c>
      <c r="D116" s="99">
        <v>199</v>
      </c>
      <c r="E116" s="99">
        <v>595</v>
      </c>
    </row>
    <row r="117" spans="1:5" x14ac:dyDescent="0.2">
      <c r="A117" s="49"/>
      <c r="B117" s="53" t="s">
        <v>119</v>
      </c>
      <c r="C117" s="23"/>
      <c r="D117" s="23"/>
      <c r="E117" s="23"/>
    </row>
    <row r="118" spans="1:5" x14ac:dyDescent="0.2">
      <c r="A118" s="50" t="s">
        <v>120</v>
      </c>
      <c r="B118" s="103"/>
      <c r="C118" s="104">
        <v>79335</v>
      </c>
      <c r="D118" s="104">
        <v>39190</v>
      </c>
      <c r="E118" s="104">
        <v>40145</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4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17 SH</oddFooter>
  </headerFooter>
  <rowBreaks count="2" manualBreakCount="2">
    <brk id="49" max="16383" man="1"/>
    <brk id="7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86" t="s">
        <v>162</v>
      </c>
      <c r="B1" s="86"/>
      <c r="C1" s="87"/>
      <c r="D1" s="87"/>
      <c r="E1" s="87"/>
    </row>
    <row r="2" spans="1:8" s="10" customFormat="1" ht="14.1" customHeight="1" x14ac:dyDescent="0.2">
      <c r="A2" s="90" t="s">
        <v>164</v>
      </c>
      <c r="B2" s="90"/>
      <c r="C2" s="90"/>
      <c r="D2" s="90"/>
      <c r="E2" s="90"/>
    </row>
    <row r="3" spans="1:8" s="10" customFormat="1" ht="14.1" customHeight="1" x14ac:dyDescent="0.2">
      <c r="A3" s="86" t="s">
        <v>129</v>
      </c>
      <c r="B3" s="86"/>
      <c r="C3" s="86"/>
      <c r="D3" s="86"/>
      <c r="E3" s="86"/>
    </row>
    <row r="4" spans="1:8" s="10" customFormat="1" ht="14.1" customHeight="1" x14ac:dyDescent="0.2">
      <c r="A4" s="28"/>
      <c r="B4" s="28"/>
      <c r="C4" s="28"/>
      <c r="D4" s="28"/>
      <c r="E4" s="28"/>
    </row>
    <row r="5" spans="1:8" ht="28.35" customHeight="1" x14ac:dyDescent="0.2">
      <c r="A5" s="91" t="s">
        <v>161</v>
      </c>
      <c r="B5" s="93" t="s">
        <v>163</v>
      </c>
      <c r="C5" s="88" t="s">
        <v>30</v>
      </c>
      <c r="D5" s="88" t="s">
        <v>22</v>
      </c>
      <c r="E5" s="89" t="s">
        <v>23</v>
      </c>
    </row>
    <row r="6" spans="1:8" ht="28.35" customHeight="1" x14ac:dyDescent="0.2">
      <c r="A6" s="92"/>
      <c r="B6" s="94"/>
      <c r="C6" s="19" t="s">
        <v>158</v>
      </c>
      <c r="D6" s="19" t="s">
        <v>159</v>
      </c>
      <c r="E6" s="20" t="s">
        <v>160</v>
      </c>
    </row>
    <row r="7" spans="1:8" ht="14.1" customHeight="1" x14ac:dyDescent="0.2">
      <c r="A7" s="45"/>
      <c r="B7" s="51"/>
      <c r="C7" s="21"/>
      <c r="D7" s="21"/>
      <c r="E7" s="21"/>
    </row>
    <row r="8" spans="1:8" ht="14.1" customHeight="1" x14ac:dyDescent="0.2">
      <c r="A8" s="46" t="s">
        <v>31</v>
      </c>
      <c r="B8" s="98">
        <v>2017</v>
      </c>
      <c r="C8" s="99">
        <v>1070</v>
      </c>
      <c r="D8" s="99">
        <v>561</v>
      </c>
      <c r="E8" s="99">
        <v>509</v>
      </c>
    </row>
    <row r="9" spans="1:8" ht="14.1" customHeight="1" x14ac:dyDescent="0.2">
      <c r="A9" s="46" t="s">
        <v>32</v>
      </c>
      <c r="B9" s="98">
        <f>$B$8-1</f>
        <v>2016</v>
      </c>
      <c r="C9" s="99">
        <v>1104</v>
      </c>
      <c r="D9" s="99">
        <v>554</v>
      </c>
      <c r="E9" s="99">
        <v>550</v>
      </c>
    </row>
    <row r="10" spans="1:8" ht="14.1" customHeight="1" x14ac:dyDescent="0.2">
      <c r="A10" s="46" t="s">
        <v>33</v>
      </c>
      <c r="B10" s="98">
        <f>$B$8-2</f>
        <v>2015</v>
      </c>
      <c r="C10" s="99">
        <v>1019</v>
      </c>
      <c r="D10" s="99">
        <v>513</v>
      </c>
      <c r="E10" s="99">
        <v>506</v>
      </c>
    </row>
    <row r="11" spans="1:8" ht="14.1" customHeight="1" x14ac:dyDescent="0.2">
      <c r="A11" s="46" t="s">
        <v>34</v>
      </c>
      <c r="B11" s="98">
        <f>$B$8-3</f>
        <v>2014</v>
      </c>
      <c r="C11" s="99">
        <v>1112</v>
      </c>
      <c r="D11" s="99">
        <v>549</v>
      </c>
      <c r="E11" s="99">
        <v>563</v>
      </c>
      <c r="H11" s="24"/>
    </row>
    <row r="12" spans="1:8" ht="14.1" customHeight="1" x14ac:dyDescent="0.2">
      <c r="A12" s="46" t="s">
        <v>35</v>
      </c>
      <c r="B12" s="98">
        <f>$B$8-4</f>
        <v>2013</v>
      </c>
      <c r="C12" s="99">
        <v>1063</v>
      </c>
      <c r="D12" s="99">
        <v>546</v>
      </c>
      <c r="E12" s="99">
        <v>517</v>
      </c>
    </row>
    <row r="13" spans="1:8" ht="14.1" customHeight="1" x14ac:dyDescent="0.2">
      <c r="A13" s="54" t="s">
        <v>36</v>
      </c>
      <c r="B13" s="98"/>
      <c r="C13" s="99">
        <f>SUM(C8:C12)</f>
        <v>5368</v>
      </c>
      <c r="D13" s="99">
        <f>SUM(D8:D12)</f>
        <v>2723</v>
      </c>
      <c r="E13" s="99">
        <f>SUM(E8:E12)</f>
        <v>2645</v>
      </c>
    </row>
    <row r="14" spans="1:8" ht="14.1" customHeight="1" x14ac:dyDescent="0.2">
      <c r="A14" s="47" t="s">
        <v>37</v>
      </c>
      <c r="B14" s="98">
        <f>$B$8-5</f>
        <v>2012</v>
      </c>
      <c r="C14" s="99">
        <v>1051</v>
      </c>
      <c r="D14" s="99">
        <v>546</v>
      </c>
      <c r="E14" s="99">
        <v>505</v>
      </c>
    </row>
    <row r="15" spans="1:8" ht="14.1" customHeight="1" x14ac:dyDescent="0.2">
      <c r="A15" s="47" t="s">
        <v>38</v>
      </c>
      <c r="B15" s="98">
        <f>$B$8-6</f>
        <v>2011</v>
      </c>
      <c r="C15" s="99">
        <v>1066</v>
      </c>
      <c r="D15" s="99">
        <v>553</v>
      </c>
      <c r="E15" s="99">
        <v>513</v>
      </c>
    </row>
    <row r="16" spans="1:8" ht="14.1" customHeight="1" x14ac:dyDescent="0.2">
      <c r="A16" s="47" t="s">
        <v>39</v>
      </c>
      <c r="B16" s="98">
        <f>$B$8-7</f>
        <v>2010</v>
      </c>
      <c r="C16" s="99">
        <v>1171</v>
      </c>
      <c r="D16" s="99">
        <v>586</v>
      </c>
      <c r="E16" s="99">
        <v>585</v>
      </c>
    </row>
    <row r="17" spans="1:5" ht="14.1" customHeight="1" x14ac:dyDescent="0.2">
      <c r="A17" s="47" t="s">
        <v>40</v>
      </c>
      <c r="B17" s="98">
        <f>$B$8-8</f>
        <v>2009</v>
      </c>
      <c r="C17" s="99">
        <v>1134</v>
      </c>
      <c r="D17" s="99">
        <v>592</v>
      </c>
      <c r="E17" s="99">
        <v>542</v>
      </c>
    </row>
    <row r="18" spans="1:5" ht="14.1" customHeight="1" x14ac:dyDescent="0.2">
      <c r="A18" s="47" t="s">
        <v>41</v>
      </c>
      <c r="B18" s="98">
        <f>$B$8-9</f>
        <v>2008</v>
      </c>
      <c r="C18" s="99">
        <v>1160</v>
      </c>
      <c r="D18" s="99">
        <v>571</v>
      </c>
      <c r="E18" s="99">
        <v>589</v>
      </c>
    </row>
    <row r="19" spans="1:5" ht="14.1" customHeight="1" x14ac:dyDescent="0.2">
      <c r="A19" s="55" t="s">
        <v>36</v>
      </c>
      <c r="B19" s="100"/>
      <c r="C19" s="99">
        <f>SUM(C14:C18)</f>
        <v>5582</v>
      </c>
      <c r="D19" s="99">
        <f>SUM(D14:D18)</f>
        <v>2848</v>
      </c>
      <c r="E19" s="99">
        <f>SUM(E14:E18)</f>
        <v>2734</v>
      </c>
    </row>
    <row r="20" spans="1:5" ht="14.1" customHeight="1" x14ac:dyDescent="0.2">
      <c r="A20" s="47" t="s">
        <v>42</v>
      </c>
      <c r="B20" s="98">
        <f>$B$8-10</f>
        <v>2007</v>
      </c>
      <c r="C20" s="99">
        <v>1196</v>
      </c>
      <c r="D20" s="99">
        <v>639</v>
      </c>
      <c r="E20" s="99">
        <v>557</v>
      </c>
    </row>
    <row r="21" spans="1:5" ht="14.1" customHeight="1" x14ac:dyDescent="0.2">
      <c r="A21" s="47" t="s">
        <v>43</v>
      </c>
      <c r="B21" s="98">
        <f>$B$8-11</f>
        <v>2006</v>
      </c>
      <c r="C21" s="99">
        <v>1157</v>
      </c>
      <c r="D21" s="99">
        <v>599</v>
      </c>
      <c r="E21" s="99">
        <v>558</v>
      </c>
    </row>
    <row r="22" spans="1:5" ht="14.1" customHeight="1" x14ac:dyDescent="0.2">
      <c r="A22" s="47" t="s">
        <v>44</v>
      </c>
      <c r="B22" s="98">
        <f>$B$8-12</f>
        <v>2005</v>
      </c>
      <c r="C22" s="99">
        <v>1179</v>
      </c>
      <c r="D22" s="99">
        <v>592</v>
      </c>
      <c r="E22" s="99">
        <v>587</v>
      </c>
    </row>
    <row r="23" spans="1:5" ht="14.1" customHeight="1" x14ac:dyDescent="0.2">
      <c r="A23" s="47" t="s">
        <v>45</v>
      </c>
      <c r="B23" s="98">
        <f>$B$8-13</f>
        <v>2004</v>
      </c>
      <c r="C23" s="99">
        <v>1257</v>
      </c>
      <c r="D23" s="99">
        <v>648</v>
      </c>
      <c r="E23" s="99">
        <v>609</v>
      </c>
    </row>
    <row r="24" spans="1:5" ht="14.1" customHeight="1" x14ac:dyDescent="0.2">
      <c r="A24" s="47" t="s">
        <v>46</v>
      </c>
      <c r="B24" s="98">
        <f>$B$8-14</f>
        <v>2003</v>
      </c>
      <c r="C24" s="99">
        <v>1362</v>
      </c>
      <c r="D24" s="99">
        <v>700</v>
      </c>
      <c r="E24" s="99">
        <v>662</v>
      </c>
    </row>
    <row r="25" spans="1:5" ht="14.1" customHeight="1" x14ac:dyDescent="0.2">
      <c r="A25" s="55" t="s">
        <v>36</v>
      </c>
      <c r="B25" s="100"/>
      <c r="C25" s="99">
        <f>SUM(C20:C24)</f>
        <v>6151</v>
      </c>
      <c r="D25" s="99">
        <f>SUM(D20:D24)</f>
        <v>3178</v>
      </c>
      <c r="E25" s="99">
        <f>SUM(E20:E24)</f>
        <v>2973</v>
      </c>
    </row>
    <row r="26" spans="1:5" ht="14.1" customHeight="1" x14ac:dyDescent="0.2">
      <c r="A26" s="47" t="s">
        <v>47</v>
      </c>
      <c r="B26" s="98">
        <f>$B$8-15</f>
        <v>2002</v>
      </c>
      <c r="C26" s="99">
        <v>1358</v>
      </c>
      <c r="D26" s="99">
        <v>677</v>
      </c>
      <c r="E26" s="99">
        <v>681</v>
      </c>
    </row>
    <row r="27" spans="1:5" ht="14.1" customHeight="1" x14ac:dyDescent="0.2">
      <c r="A27" s="47" t="s">
        <v>48</v>
      </c>
      <c r="B27" s="98">
        <f>$B$8-16</f>
        <v>2001</v>
      </c>
      <c r="C27" s="99">
        <v>1386</v>
      </c>
      <c r="D27" s="99">
        <v>711</v>
      </c>
      <c r="E27" s="99">
        <v>675</v>
      </c>
    </row>
    <row r="28" spans="1:5" ht="14.1" customHeight="1" x14ac:dyDescent="0.2">
      <c r="A28" s="47" t="s">
        <v>49</v>
      </c>
      <c r="B28" s="98">
        <f>$B$8-17</f>
        <v>2000</v>
      </c>
      <c r="C28" s="99">
        <v>1554</v>
      </c>
      <c r="D28" s="99">
        <v>796</v>
      </c>
      <c r="E28" s="99">
        <v>758</v>
      </c>
    </row>
    <row r="29" spans="1:5" ht="14.1" customHeight="1" x14ac:dyDescent="0.2">
      <c r="A29" s="47" t="s">
        <v>50</v>
      </c>
      <c r="B29" s="98">
        <f>$B$8-18</f>
        <v>1999</v>
      </c>
      <c r="C29" s="99">
        <v>1513</v>
      </c>
      <c r="D29" s="99">
        <v>804</v>
      </c>
      <c r="E29" s="99">
        <v>709</v>
      </c>
    </row>
    <row r="30" spans="1:5" ht="14.1" customHeight="1" x14ac:dyDescent="0.2">
      <c r="A30" s="46" t="s">
        <v>51</v>
      </c>
      <c r="B30" s="98">
        <f>$B$8-19</f>
        <v>1998</v>
      </c>
      <c r="C30" s="99">
        <v>1513</v>
      </c>
      <c r="D30" s="99">
        <v>721</v>
      </c>
      <c r="E30" s="99">
        <v>792</v>
      </c>
    </row>
    <row r="31" spans="1:5" ht="14.1" customHeight="1" x14ac:dyDescent="0.2">
      <c r="A31" s="55" t="s">
        <v>36</v>
      </c>
      <c r="B31" s="100"/>
      <c r="C31" s="99">
        <f>SUM(C26:C30)</f>
        <v>7324</v>
      </c>
      <c r="D31" s="99">
        <f>SUM(D26:D30)</f>
        <v>3709</v>
      </c>
      <c r="E31" s="99">
        <f>SUM(E26:E30)</f>
        <v>3615</v>
      </c>
    </row>
    <row r="32" spans="1:5" ht="14.1" customHeight="1" x14ac:dyDescent="0.2">
      <c r="A32" s="47" t="s">
        <v>52</v>
      </c>
      <c r="B32" s="98">
        <f>$B$8-20</f>
        <v>1997</v>
      </c>
      <c r="C32" s="99">
        <v>1583</v>
      </c>
      <c r="D32" s="99">
        <v>810</v>
      </c>
      <c r="E32" s="99">
        <v>773</v>
      </c>
    </row>
    <row r="33" spans="1:5" ht="14.1" customHeight="1" x14ac:dyDescent="0.2">
      <c r="A33" s="47" t="s">
        <v>53</v>
      </c>
      <c r="B33" s="98">
        <f>$B$8-21</f>
        <v>1996</v>
      </c>
      <c r="C33" s="99">
        <v>1566</v>
      </c>
      <c r="D33" s="99">
        <v>847</v>
      </c>
      <c r="E33" s="99">
        <v>719</v>
      </c>
    </row>
    <row r="34" spans="1:5" ht="14.1" customHeight="1" x14ac:dyDescent="0.2">
      <c r="A34" s="47" t="s">
        <v>54</v>
      </c>
      <c r="B34" s="98">
        <f>$B$8-22</f>
        <v>1995</v>
      </c>
      <c r="C34" s="99">
        <v>1473</v>
      </c>
      <c r="D34" s="99">
        <v>800</v>
      </c>
      <c r="E34" s="99">
        <v>673</v>
      </c>
    </row>
    <row r="35" spans="1:5" ht="14.1" customHeight="1" x14ac:dyDescent="0.2">
      <c r="A35" s="47" t="s">
        <v>55</v>
      </c>
      <c r="B35" s="98">
        <f>$B$8-23</f>
        <v>1994</v>
      </c>
      <c r="C35" s="99">
        <v>1403</v>
      </c>
      <c r="D35" s="99">
        <v>763</v>
      </c>
      <c r="E35" s="99">
        <v>640</v>
      </c>
    </row>
    <row r="36" spans="1:5" ht="14.1" customHeight="1" x14ac:dyDescent="0.2">
      <c r="A36" s="47" t="s">
        <v>56</v>
      </c>
      <c r="B36" s="98">
        <f>$B$8-24</f>
        <v>1993</v>
      </c>
      <c r="C36" s="99">
        <v>1412</v>
      </c>
      <c r="D36" s="99">
        <v>774</v>
      </c>
      <c r="E36" s="99">
        <v>638</v>
      </c>
    </row>
    <row r="37" spans="1:5" ht="14.1" customHeight="1" x14ac:dyDescent="0.2">
      <c r="A37" s="55" t="s">
        <v>36</v>
      </c>
      <c r="B37" s="100"/>
      <c r="C37" s="99">
        <f>SUM(C32:C36)</f>
        <v>7437</v>
      </c>
      <c r="D37" s="99">
        <f>SUM(D32:D36)</f>
        <v>3994</v>
      </c>
      <c r="E37" s="99">
        <f>SUM(E32:E36)</f>
        <v>3443</v>
      </c>
    </row>
    <row r="38" spans="1:5" ht="14.1" customHeight="1" x14ac:dyDescent="0.2">
      <c r="A38" s="47" t="s">
        <v>57</v>
      </c>
      <c r="B38" s="98">
        <f>$B$8-25</f>
        <v>1992</v>
      </c>
      <c r="C38" s="99">
        <v>1326</v>
      </c>
      <c r="D38" s="99">
        <v>707</v>
      </c>
      <c r="E38" s="99">
        <v>619</v>
      </c>
    </row>
    <row r="39" spans="1:5" ht="14.1" customHeight="1" x14ac:dyDescent="0.2">
      <c r="A39" s="47" t="s">
        <v>58</v>
      </c>
      <c r="B39" s="98">
        <f>$B$8-26</f>
        <v>1991</v>
      </c>
      <c r="C39" s="99">
        <v>1381</v>
      </c>
      <c r="D39" s="99">
        <v>759</v>
      </c>
      <c r="E39" s="99">
        <v>622</v>
      </c>
    </row>
    <row r="40" spans="1:5" ht="14.1" customHeight="1" x14ac:dyDescent="0.2">
      <c r="A40" s="47" t="s">
        <v>59</v>
      </c>
      <c r="B40" s="98">
        <f>$B$8-27</f>
        <v>1990</v>
      </c>
      <c r="C40" s="99">
        <v>1369</v>
      </c>
      <c r="D40" s="99">
        <v>710</v>
      </c>
      <c r="E40" s="99">
        <v>659</v>
      </c>
    </row>
    <row r="41" spans="1:5" ht="14.1" customHeight="1" x14ac:dyDescent="0.2">
      <c r="A41" s="47" t="s">
        <v>60</v>
      </c>
      <c r="B41" s="98">
        <f>$B$8-28</f>
        <v>1989</v>
      </c>
      <c r="C41" s="99">
        <v>1394</v>
      </c>
      <c r="D41" s="99">
        <v>788</v>
      </c>
      <c r="E41" s="99">
        <v>606</v>
      </c>
    </row>
    <row r="42" spans="1:5" ht="14.1" customHeight="1" x14ac:dyDescent="0.2">
      <c r="A42" s="47" t="s">
        <v>61</v>
      </c>
      <c r="B42" s="98">
        <f>$B$8-29</f>
        <v>1988</v>
      </c>
      <c r="C42" s="99">
        <v>1403</v>
      </c>
      <c r="D42" s="99">
        <v>712</v>
      </c>
      <c r="E42" s="99">
        <v>691</v>
      </c>
    </row>
    <row r="43" spans="1:5" ht="14.1" customHeight="1" x14ac:dyDescent="0.2">
      <c r="A43" s="55" t="s">
        <v>36</v>
      </c>
      <c r="B43" s="100"/>
      <c r="C43" s="99">
        <f>SUM(C38:C42)</f>
        <v>6873</v>
      </c>
      <c r="D43" s="99">
        <f>SUM(D38:D42)</f>
        <v>3676</v>
      </c>
      <c r="E43" s="99">
        <f>SUM(E38:E42)</f>
        <v>3197</v>
      </c>
    </row>
    <row r="44" spans="1:5" ht="14.1" customHeight="1" x14ac:dyDescent="0.2">
      <c r="A44" s="47" t="s">
        <v>62</v>
      </c>
      <c r="B44" s="98">
        <f>$B$8-30</f>
        <v>1987</v>
      </c>
      <c r="C44" s="99">
        <v>1369</v>
      </c>
      <c r="D44" s="99">
        <v>695</v>
      </c>
      <c r="E44" s="99">
        <v>674</v>
      </c>
    </row>
    <row r="45" spans="1:5" ht="14.1" customHeight="1" x14ac:dyDescent="0.2">
      <c r="A45" s="47" t="s">
        <v>63</v>
      </c>
      <c r="B45" s="98">
        <f>$B$8-31</f>
        <v>1986</v>
      </c>
      <c r="C45" s="99">
        <v>1327</v>
      </c>
      <c r="D45" s="99">
        <v>702</v>
      </c>
      <c r="E45" s="99">
        <v>625</v>
      </c>
    </row>
    <row r="46" spans="1:5" ht="14.1" customHeight="1" x14ac:dyDescent="0.2">
      <c r="A46" s="47" t="s">
        <v>64</v>
      </c>
      <c r="B46" s="98">
        <f>$B$8-32</f>
        <v>1985</v>
      </c>
      <c r="C46" s="99">
        <v>1246</v>
      </c>
      <c r="D46" s="99">
        <v>663</v>
      </c>
      <c r="E46" s="99">
        <v>583</v>
      </c>
    </row>
    <row r="47" spans="1:5" ht="14.1" customHeight="1" x14ac:dyDescent="0.2">
      <c r="A47" s="47" t="s">
        <v>65</v>
      </c>
      <c r="B47" s="98">
        <f>$B$8-33</f>
        <v>1984</v>
      </c>
      <c r="C47" s="99">
        <v>1287</v>
      </c>
      <c r="D47" s="99">
        <v>622</v>
      </c>
      <c r="E47" s="99">
        <v>665</v>
      </c>
    </row>
    <row r="48" spans="1:5" ht="14.1" customHeight="1" x14ac:dyDescent="0.2">
      <c r="A48" s="47" t="s">
        <v>66</v>
      </c>
      <c r="B48" s="98">
        <f>$B$8-34</f>
        <v>1983</v>
      </c>
      <c r="C48" s="99">
        <v>1334</v>
      </c>
      <c r="D48" s="99">
        <v>711</v>
      </c>
      <c r="E48" s="99">
        <v>623</v>
      </c>
    </row>
    <row r="49" spans="1:5" ht="14.1" customHeight="1" x14ac:dyDescent="0.2">
      <c r="A49" s="55" t="s">
        <v>36</v>
      </c>
      <c r="B49" s="100"/>
      <c r="C49" s="99">
        <f>SUM(C44:C48)</f>
        <v>6563</v>
      </c>
      <c r="D49" s="99">
        <f>SUM(D44:D48)</f>
        <v>3393</v>
      </c>
      <c r="E49" s="99">
        <f>SUM(E44:E48)</f>
        <v>3170</v>
      </c>
    </row>
    <row r="50" spans="1:5" ht="14.1" customHeight="1" x14ac:dyDescent="0.2">
      <c r="A50" s="47" t="s">
        <v>67</v>
      </c>
      <c r="B50" s="98">
        <f>$B$8-35</f>
        <v>1982</v>
      </c>
      <c r="C50" s="99">
        <v>1344</v>
      </c>
      <c r="D50" s="99">
        <v>672</v>
      </c>
      <c r="E50" s="99">
        <v>672</v>
      </c>
    </row>
    <row r="51" spans="1:5" ht="14.1" customHeight="1" x14ac:dyDescent="0.2">
      <c r="A51" s="47" t="s">
        <v>68</v>
      </c>
      <c r="B51" s="98">
        <f>$B$8-36</f>
        <v>1981</v>
      </c>
      <c r="C51" s="99">
        <v>1337</v>
      </c>
      <c r="D51" s="99">
        <v>669</v>
      </c>
      <c r="E51" s="99">
        <v>668</v>
      </c>
    </row>
    <row r="52" spans="1:5" ht="14.1" customHeight="1" x14ac:dyDescent="0.2">
      <c r="A52" s="47" t="s">
        <v>69</v>
      </c>
      <c r="B52" s="98">
        <f>$B$8-37</f>
        <v>1980</v>
      </c>
      <c r="C52" s="99">
        <v>1326</v>
      </c>
      <c r="D52" s="99">
        <v>636</v>
      </c>
      <c r="E52" s="99">
        <v>690</v>
      </c>
    </row>
    <row r="53" spans="1:5" ht="14.1" customHeight="1" x14ac:dyDescent="0.2">
      <c r="A53" s="47" t="s">
        <v>70</v>
      </c>
      <c r="B53" s="98">
        <f>$B$8-38</f>
        <v>1979</v>
      </c>
      <c r="C53" s="99">
        <v>1311</v>
      </c>
      <c r="D53" s="99">
        <v>654</v>
      </c>
      <c r="E53" s="99">
        <v>657</v>
      </c>
    </row>
    <row r="54" spans="1:5" ht="14.1" customHeight="1" x14ac:dyDescent="0.2">
      <c r="A54" s="46" t="s">
        <v>71</v>
      </c>
      <c r="B54" s="98">
        <f>$B$8-39</f>
        <v>1978</v>
      </c>
      <c r="C54" s="99">
        <v>1368</v>
      </c>
      <c r="D54" s="99">
        <v>693</v>
      </c>
      <c r="E54" s="99">
        <v>675</v>
      </c>
    </row>
    <row r="55" spans="1:5" ht="14.1" customHeight="1" x14ac:dyDescent="0.2">
      <c r="A55" s="54" t="s">
        <v>36</v>
      </c>
      <c r="B55" s="100"/>
      <c r="C55" s="99">
        <f>SUM(C50:C54)</f>
        <v>6686</v>
      </c>
      <c r="D55" s="99">
        <f>SUM(D50:D54)</f>
        <v>3324</v>
      </c>
      <c r="E55" s="99">
        <f>SUM(E50:E54)</f>
        <v>3362</v>
      </c>
    </row>
    <row r="56" spans="1:5" ht="14.1" customHeight="1" x14ac:dyDescent="0.2">
      <c r="A56" s="46" t="s">
        <v>72</v>
      </c>
      <c r="B56" s="98">
        <f>$B$8-40</f>
        <v>1977</v>
      </c>
      <c r="C56" s="99">
        <v>1374</v>
      </c>
      <c r="D56" s="99">
        <v>673</v>
      </c>
      <c r="E56" s="99">
        <v>701</v>
      </c>
    </row>
    <row r="57" spans="1:5" ht="14.1" customHeight="1" x14ac:dyDescent="0.2">
      <c r="A57" s="46" t="s">
        <v>73</v>
      </c>
      <c r="B57" s="98">
        <f>$B$8-41</f>
        <v>1976</v>
      </c>
      <c r="C57" s="99">
        <v>1408</v>
      </c>
      <c r="D57" s="99">
        <v>697</v>
      </c>
      <c r="E57" s="99">
        <v>711</v>
      </c>
    </row>
    <row r="58" spans="1:5" ht="14.1" customHeight="1" x14ac:dyDescent="0.2">
      <c r="A58" s="46" t="s">
        <v>74</v>
      </c>
      <c r="B58" s="98">
        <f>$B$8-42</f>
        <v>1975</v>
      </c>
      <c r="C58" s="99">
        <v>1346</v>
      </c>
      <c r="D58" s="99">
        <v>672</v>
      </c>
      <c r="E58" s="99">
        <v>674</v>
      </c>
    </row>
    <row r="59" spans="1:5" ht="14.1" customHeight="1" x14ac:dyDescent="0.2">
      <c r="A59" s="46" t="s">
        <v>75</v>
      </c>
      <c r="B59" s="98">
        <f>$B$8-43</f>
        <v>1974</v>
      </c>
      <c r="C59" s="99">
        <v>1400</v>
      </c>
      <c r="D59" s="99">
        <v>730</v>
      </c>
      <c r="E59" s="99">
        <v>670</v>
      </c>
    </row>
    <row r="60" spans="1:5" ht="14.1" customHeight="1" x14ac:dyDescent="0.2">
      <c r="A60" s="46" t="s">
        <v>76</v>
      </c>
      <c r="B60" s="98">
        <f>$B$8-44</f>
        <v>1973</v>
      </c>
      <c r="C60" s="99">
        <v>1498</v>
      </c>
      <c r="D60" s="99">
        <v>760</v>
      </c>
      <c r="E60" s="99">
        <v>738</v>
      </c>
    </row>
    <row r="61" spans="1:5" ht="14.1" customHeight="1" x14ac:dyDescent="0.2">
      <c r="A61" s="55" t="s">
        <v>36</v>
      </c>
      <c r="B61" s="100"/>
      <c r="C61" s="99">
        <f>SUM(C56:C60)</f>
        <v>7026</v>
      </c>
      <c r="D61" s="99">
        <f>SUM(D56:D60)</f>
        <v>3532</v>
      </c>
      <c r="E61" s="99">
        <f>SUM(E56:E60)</f>
        <v>3494</v>
      </c>
    </row>
    <row r="62" spans="1:5" ht="14.1" customHeight="1" x14ac:dyDescent="0.2">
      <c r="A62" s="47" t="s">
        <v>77</v>
      </c>
      <c r="B62" s="98">
        <f>$B$8-45</f>
        <v>1972</v>
      </c>
      <c r="C62" s="99">
        <v>1623</v>
      </c>
      <c r="D62" s="99">
        <v>806</v>
      </c>
      <c r="E62" s="99">
        <v>817</v>
      </c>
    </row>
    <row r="63" spans="1:5" ht="14.1" customHeight="1" x14ac:dyDescent="0.2">
      <c r="A63" s="47" t="s">
        <v>78</v>
      </c>
      <c r="B63" s="98">
        <f>$B$8-46</f>
        <v>1971</v>
      </c>
      <c r="C63" s="99">
        <v>1825</v>
      </c>
      <c r="D63" s="99">
        <v>933</v>
      </c>
      <c r="E63" s="99">
        <v>892</v>
      </c>
    </row>
    <row r="64" spans="1:5" ht="14.1" customHeight="1" x14ac:dyDescent="0.2">
      <c r="A64" s="47" t="s">
        <v>79</v>
      </c>
      <c r="B64" s="98">
        <f>$B$8-47</f>
        <v>1970</v>
      </c>
      <c r="C64" s="99">
        <v>1988</v>
      </c>
      <c r="D64" s="99">
        <v>984</v>
      </c>
      <c r="E64" s="99">
        <v>1004</v>
      </c>
    </row>
    <row r="65" spans="1:5" ht="14.1" customHeight="1" x14ac:dyDescent="0.2">
      <c r="A65" s="47" t="s">
        <v>80</v>
      </c>
      <c r="B65" s="98">
        <f>$B$8-48</f>
        <v>1969</v>
      </c>
      <c r="C65" s="99">
        <v>2210</v>
      </c>
      <c r="D65" s="99">
        <v>1083</v>
      </c>
      <c r="E65" s="99">
        <v>1127</v>
      </c>
    </row>
    <row r="66" spans="1:5" ht="14.1" customHeight="1" x14ac:dyDescent="0.2">
      <c r="A66" s="47" t="s">
        <v>81</v>
      </c>
      <c r="B66" s="98">
        <f>$B$8-49</f>
        <v>1968</v>
      </c>
      <c r="C66" s="99">
        <v>2273</v>
      </c>
      <c r="D66" s="99">
        <v>1141</v>
      </c>
      <c r="E66" s="99">
        <v>1132</v>
      </c>
    </row>
    <row r="67" spans="1:5" ht="14.1" customHeight="1" x14ac:dyDescent="0.2">
      <c r="A67" s="55" t="s">
        <v>36</v>
      </c>
      <c r="B67" s="100"/>
      <c r="C67" s="99">
        <f>SUM(C62:C66)</f>
        <v>9919</v>
      </c>
      <c r="D67" s="99">
        <f>SUM(D62:D66)</f>
        <v>4947</v>
      </c>
      <c r="E67" s="99">
        <f>SUM(E62:E66)</f>
        <v>4972</v>
      </c>
    </row>
    <row r="68" spans="1:5" ht="14.1" customHeight="1" x14ac:dyDescent="0.2">
      <c r="A68" s="47" t="s">
        <v>82</v>
      </c>
      <c r="B68" s="98">
        <f>$B$8-50</f>
        <v>1967</v>
      </c>
      <c r="C68" s="99">
        <v>2327</v>
      </c>
      <c r="D68" s="99">
        <v>1156</v>
      </c>
      <c r="E68" s="99">
        <v>1171</v>
      </c>
    </row>
    <row r="69" spans="1:5" ht="14.1" customHeight="1" x14ac:dyDescent="0.2">
      <c r="A69" s="47" t="s">
        <v>83</v>
      </c>
      <c r="B69" s="98">
        <f>$B$8-51</f>
        <v>1966</v>
      </c>
      <c r="C69" s="99">
        <v>2353</v>
      </c>
      <c r="D69" s="99">
        <v>1169</v>
      </c>
      <c r="E69" s="99">
        <v>1184</v>
      </c>
    </row>
    <row r="70" spans="1:5" ht="14.1" customHeight="1" x14ac:dyDescent="0.2">
      <c r="A70" s="47" t="s">
        <v>84</v>
      </c>
      <c r="B70" s="98">
        <f>$B$8-52</f>
        <v>1965</v>
      </c>
      <c r="C70" s="99">
        <v>2326</v>
      </c>
      <c r="D70" s="99">
        <v>1152</v>
      </c>
      <c r="E70" s="99">
        <v>1174</v>
      </c>
    </row>
    <row r="71" spans="1:5" ht="14.1" customHeight="1" x14ac:dyDescent="0.2">
      <c r="A71" s="47" t="s">
        <v>85</v>
      </c>
      <c r="B71" s="98">
        <f>$B$8-53</f>
        <v>1964</v>
      </c>
      <c r="C71" s="99">
        <v>2368</v>
      </c>
      <c r="D71" s="99">
        <v>1181</v>
      </c>
      <c r="E71" s="99">
        <v>1187</v>
      </c>
    </row>
    <row r="72" spans="1:5" ht="14.1" customHeight="1" x14ac:dyDescent="0.2">
      <c r="A72" s="47" t="s">
        <v>86</v>
      </c>
      <c r="B72" s="98">
        <f>$B$8-54</f>
        <v>1963</v>
      </c>
      <c r="C72" s="99">
        <v>2372</v>
      </c>
      <c r="D72" s="99">
        <v>1191</v>
      </c>
      <c r="E72" s="99">
        <v>1181</v>
      </c>
    </row>
    <row r="73" spans="1:5" ht="14.1" customHeight="1" x14ac:dyDescent="0.2">
      <c r="A73" s="55" t="s">
        <v>36</v>
      </c>
      <c r="B73" s="100"/>
      <c r="C73" s="99">
        <f>SUM(C68:C72)</f>
        <v>11746</v>
      </c>
      <c r="D73" s="99">
        <f>SUM(D68:D72)</f>
        <v>5849</v>
      </c>
      <c r="E73" s="99">
        <f>SUM(E68:E72)</f>
        <v>5897</v>
      </c>
    </row>
    <row r="74" spans="1:5" ht="14.1" customHeight="1" x14ac:dyDescent="0.2">
      <c r="A74" s="47" t="s">
        <v>87</v>
      </c>
      <c r="B74" s="98">
        <f>$B$8-55</f>
        <v>1962</v>
      </c>
      <c r="C74" s="99">
        <v>2258</v>
      </c>
      <c r="D74" s="99">
        <v>1097</v>
      </c>
      <c r="E74" s="99">
        <v>1161</v>
      </c>
    </row>
    <row r="75" spans="1:5" ht="14.1" customHeight="1" x14ac:dyDescent="0.2">
      <c r="A75" s="47" t="s">
        <v>88</v>
      </c>
      <c r="B75" s="98">
        <f>$B$8-56</f>
        <v>1961</v>
      </c>
      <c r="C75" s="99">
        <v>2197</v>
      </c>
      <c r="D75" s="99">
        <v>1086</v>
      </c>
      <c r="E75" s="99">
        <v>1111</v>
      </c>
    </row>
    <row r="76" spans="1:5" ht="13.15" customHeight="1" x14ac:dyDescent="0.2">
      <c r="A76" s="47" t="s">
        <v>89</v>
      </c>
      <c r="B76" s="98">
        <f>$B$8-57</f>
        <v>1960</v>
      </c>
      <c r="C76" s="99">
        <v>2145</v>
      </c>
      <c r="D76" s="99">
        <v>1047</v>
      </c>
      <c r="E76" s="99">
        <v>1098</v>
      </c>
    </row>
    <row r="77" spans="1:5" ht="14.1" customHeight="1" x14ac:dyDescent="0.2">
      <c r="A77" s="46" t="s">
        <v>90</v>
      </c>
      <c r="B77" s="98">
        <f>$B$8-58</f>
        <v>1959</v>
      </c>
      <c r="C77" s="99">
        <v>2119</v>
      </c>
      <c r="D77" s="99">
        <v>1039</v>
      </c>
      <c r="E77" s="99">
        <v>1080</v>
      </c>
    </row>
    <row r="78" spans="1:5" x14ac:dyDescent="0.2">
      <c r="A78" s="47" t="s">
        <v>91</v>
      </c>
      <c r="B78" s="98">
        <f>$B$8-59</f>
        <v>1958</v>
      </c>
      <c r="C78" s="99">
        <v>2018</v>
      </c>
      <c r="D78" s="99">
        <v>984</v>
      </c>
      <c r="E78" s="99">
        <v>1034</v>
      </c>
    </row>
    <row r="79" spans="1:5" x14ac:dyDescent="0.2">
      <c r="A79" s="55" t="s">
        <v>36</v>
      </c>
      <c r="B79" s="100"/>
      <c r="C79" s="99">
        <f>SUM(C74:C78)</f>
        <v>10737</v>
      </c>
      <c r="D79" s="99">
        <f>SUM(D74:D78)</f>
        <v>5253</v>
      </c>
      <c r="E79" s="99">
        <f>SUM(E74:E78)</f>
        <v>5484</v>
      </c>
    </row>
    <row r="80" spans="1:5" x14ac:dyDescent="0.2">
      <c r="A80" s="47" t="s">
        <v>92</v>
      </c>
      <c r="B80" s="98">
        <f>$B$8-60</f>
        <v>1957</v>
      </c>
      <c r="C80" s="99">
        <v>1948</v>
      </c>
      <c r="D80" s="99">
        <v>948</v>
      </c>
      <c r="E80" s="99">
        <v>1000</v>
      </c>
    </row>
    <row r="81" spans="1:5" x14ac:dyDescent="0.2">
      <c r="A81" s="47" t="s">
        <v>93</v>
      </c>
      <c r="B81" s="98">
        <f>$B$8-61</f>
        <v>1956</v>
      </c>
      <c r="C81" s="99">
        <v>1828</v>
      </c>
      <c r="D81" s="99">
        <v>891</v>
      </c>
      <c r="E81" s="99">
        <v>937</v>
      </c>
    </row>
    <row r="82" spans="1:5" x14ac:dyDescent="0.2">
      <c r="A82" s="47" t="s">
        <v>94</v>
      </c>
      <c r="B82" s="98">
        <f>$B$8-62</f>
        <v>1955</v>
      </c>
      <c r="C82" s="99">
        <v>1827</v>
      </c>
      <c r="D82" s="99">
        <v>897</v>
      </c>
      <c r="E82" s="99">
        <v>930</v>
      </c>
    </row>
    <row r="83" spans="1:5" x14ac:dyDescent="0.2">
      <c r="A83" s="47" t="s">
        <v>95</v>
      </c>
      <c r="B83" s="98">
        <f>$B$8-63</f>
        <v>1954</v>
      </c>
      <c r="C83" s="99">
        <v>1873</v>
      </c>
      <c r="D83" s="99">
        <v>902</v>
      </c>
      <c r="E83" s="99">
        <v>971</v>
      </c>
    </row>
    <row r="84" spans="1:5" x14ac:dyDescent="0.2">
      <c r="A84" s="47" t="s">
        <v>96</v>
      </c>
      <c r="B84" s="98">
        <f>$B$8-64</f>
        <v>1953</v>
      </c>
      <c r="C84" s="99">
        <v>1772</v>
      </c>
      <c r="D84" s="99">
        <v>878</v>
      </c>
      <c r="E84" s="99">
        <v>894</v>
      </c>
    </row>
    <row r="85" spans="1:5" x14ac:dyDescent="0.2">
      <c r="A85" s="55" t="s">
        <v>36</v>
      </c>
      <c r="B85" s="100"/>
      <c r="C85" s="99">
        <f>SUM(C80:C84)</f>
        <v>9248</v>
      </c>
      <c r="D85" s="99">
        <f>SUM(D80:D84)</f>
        <v>4516</v>
      </c>
      <c r="E85" s="99">
        <f>SUM(E80:E84)</f>
        <v>4732</v>
      </c>
    </row>
    <row r="86" spans="1:5" x14ac:dyDescent="0.2">
      <c r="A86" s="47" t="s">
        <v>97</v>
      </c>
      <c r="B86" s="98">
        <f>$B$8-65</f>
        <v>1952</v>
      </c>
      <c r="C86" s="99">
        <v>1841</v>
      </c>
      <c r="D86" s="99">
        <v>907</v>
      </c>
      <c r="E86" s="99">
        <v>934</v>
      </c>
    </row>
    <row r="87" spans="1:5" x14ac:dyDescent="0.2">
      <c r="A87" s="47" t="s">
        <v>98</v>
      </c>
      <c r="B87" s="98">
        <f>$B$8-66</f>
        <v>1951</v>
      </c>
      <c r="C87" s="99">
        <v>1799</v>
      </c>
      <c r="D87" s="99">
        <v>879</v>
      </c>
      <c r="E87" s="99">
        <v>920</v>
      </c>
    </row>
    <row r="88" spans="1:5" x14ac:dyDescent="0.2">
      <c r="A88" s="47" t="s">
        <v>99</v>
      </c>
      <c r="B88" s="98">
        <f>$B$8-67</f>
        <v>1950</v>
      </c>
      <c r="C88" s="99">
        <v>1751</v>
      </c>
      <c r="D88" s="99">
        <v>870</v>
      </c>
      <c r="E88" s="99">
        <v>881</v>
      </c>
    </row>
    <row r="89" spans="1:5" x14ac:dyDescent="0.2">
      <c r="A89" s="47" t="s">
        <v>100</v>
      </c>
      <c r="B89" s="98">
        <f>$B$8-68</f>
        <v>1949</v>
      </c>
      <c r="C89" s="99">
        <v>1803</v>
      </c>
      <c r="D89" s="99">
        <v>898</v>
      </c>
      <c r="E89" s="99">
        <v>905</v>
      </c>
    </row>
    <row r="90" spans="1:5" x14ac:dyDescent="0.2">
      <c r="A90" s="47" t="s">
        <v>101</v>
      </c>
      <c r="B90" s="98">
        <f>$B$8-69</f>
        <v>1948</v>
      </c>
      <c r="C90" s="99">
        <v>1669</v>
      </c>
      <c r="D90" s="99">
        <v>820</v>
      </c>
      <c r="E90" s="99">
        <v>849</v>
      </c>
    </row>
    <row r="91" spans="1:5" x14ac:dyDescent="0.2">
      <c r="A91" s="55" t="s">
        <v>36</v>
      </c>
      <c r="B91" s="100"/>
      <c r="C91" s="99">
        <f>SUM(C86:C90)</f>
        <v>8863</v>
      </c>
      <c r="D91" s="99">
        <f>SUM(D86:D90)</f>
        <v>4374</v>
      </c>
      <c r="E91" s="99">
        <f>SUM(E86:E90)</f>
        <v>4489</v>
      </c>
    </row>
    <row r="92" spans="1:5" x14ac:dyDescent="0.2">
      <c r="A92" s="47" t="s">
        <v>102</v>
      </c>
      <c r="B92" s="98">
        <f>$B$8-70</f>
        <v>1947</v>
      </c>
      <c r="C92" s="99">
        <v>1482</v>
      </c>
      <c r="D92" s="99">
        <v>726</v>
      </c>
      <c r="E92" s="99">
        <v>756</v>
      </c>
    </row>
    <row r="93" spans="1:5" x14ac:dyDescent="0.2">
      <c r="A93" s="47" t="s">
        <v>103</v>
      </c>
      <c r="B93" s="98">
        <f>$B$8-71</f>
        <v>1946</v>
      </c>
      <c r="C93" s="99">
        <v>1464</v>
      </c>
      <c r="D93" s="99">
        <v>716</v>
      </c>
      <c r="E93" s="99">
        <v>748</v>
      </c>
    </row>
    <row r="94" spans="1:5" x14ac:dyDescent="0.2">
      <c r="A94" s="47" t="s">
        <v>104</v>
      </c>
      <c r="B94" s="98">
        <f>$B$8-72</f>
        <v>1945</v>
      </c>
      <c r="C94" s="99">
        <v>1098</v>
      </c>
      <c r="D94" s="99">
        <v>553</v>
      </c>
      <c r="E94" s="99">
        <v>545</v>
      </c>
    </row>
    <row r="95" spans="1:5" x14ac:dyDescent="0.2">
      <c r="A95" s="47" t="s">
        <v>105</v>
      </c>
      <c r="B95" s="98">
        <f>$B$8-73</f>
        <v>1944</v>
      </c>
      <c r="C95" s="99">
        <v>1459</v>
      </c>
      <c r="D95" s="99">
        <v>722</v>
      </c>
      <c r="E95" s="99">
        <v>737</v>
      </c>
    </row>
    <row r="96" spans="1:5" x14ac:dyDescent="0.2">
      <c r="A96" s="47" t="s">
        <v>106</v>
      </c>
      <c r="B96" s="98">
        <f>$B$8-74</f>
        <v>1943</v>
      </c>
      <c r="C96" s="99">
        <v>1491</v>
      </c>
      <c r="D96" s="99">
        <v>723</v>
      </c>
      <c r="E96" s="99">
        <v>768</v>
      </c>
    </row>
    <row r="97" spans="1:5" x14ac:dyDescent="0.2">
      <c r="A97" s="55" t="s">
        <v>36</v>
      </c>
      <c r="B97" s="100"/>
      <c r="C97" s="99">
        <f>SUM(C92:C96)</f>
        <v>6994</v>
      </c>
      <c r="D97" s="99">
        <f>SUM(D92:D96)</f>
        <v>3440</v>
      </c>
      <c r="E97" s="99">
        <f>SUM(E92:E96)</f>
        <v>3554</v>
      </c>
    </row>
    <row r="98" spans="1:5" x14ac:dyDescent="0.2">
      <c r="A98" s="47" t="s">
        <v>107</v>
      </c>
      <c r="B98" s="98">
        <f>$B$8-75</f>
        <v>1942</v>
      </c>
      <c r="C98" s="99">
        <v>1403</v>
      </c>
      <c r="D98" s="99">
        <v>666</v>
      </c>
      <c r="E98" s="99">
        <v>737</v>
      </c>
    </row>
    <row r="99" spans="1:5" x14ac:dyDescent="0.2">
      <c r="A99" s="47" t="s">
        <v>108</v>
      </c>
      <c r="B99" s="98">
        <f>$B$8-76</f>
        <v>1941</v>
      </c>
      <c r="C99" s="99">
        <v>1643</v>
      </c>
      <c r="D99" s="99">
        <v>751</v>
      </c>
      <c r="E99" s="99">
        <v>892</v>
      </c>
    </row>
    <row r="100" spans="1:5" x14ac:dyDescent="0.2">
      <c r="A100" s="47" t="s">
        <v>109</v>
      </c>
      <c r="B100" s="98">
        <f>$B$8-77</f>
        <v>1940</v>
      </c>
      <c r="C100" s="99">
        <v>1756</v>
      </c>
      <c r="D100" s="99">
        <v>820</v>
      </c>
      <c r="E100" s="99">
        <v>936</v>
      </c>
    </row>
    <row r="101" spans="1:5" x14ac:dyDescent="0.2">
      <c r="A101" s="47" t="s">
        <v>110</v>
      </c>
      <c r="B101" s="98">
        <f>$B$8-78</f>
        <v>1939</v>
      </c>
      <c r="C101" s="99">
        <v>1746</v>
      </c>
      <c r="D101" s="99">
        <v>818</v>
      </c>
      <c r="E101" s="99">
        <v>928</v>
      </c>
    </row>
    <row r="102" spans="1:5" x14ac:dyDescent="0.2">
      <c r="A102" s="48" t="s">
        <v>111</v>
      </c>
      <c r="B102" s="98">
        <f>$B$8-79</f>
        <v>1938</v>
      </c>
      <c r="C102" s="99">
        <v>1436</v>
      </c>
      <c r="D102" s="99">
        <v>646</v>
      </c>
      <c r="E102" s="99">
        <v>790</v>
      </c>
    </row>
    <row r="103" spans="1:5" x14ac:dyDescent="0.2">
      <c r="A103" s="56" t="s">
        <v>36</v>
      </c>
      <c r="B103" s="101"/>
      <c r="C103" s="99">
        <f>SUM(C98:C102)</f>
        <v>7984</v>
      </c>
      <c r="D103" s="99">
        <f>SUM(D98:D102)</f>
        <v>3701</v>
      </c>
      <c r="E103" s="99">
        <f>SUM(E98:E102)</f>
        <v>4283</v>
      </c>
    </row>
    <row r="104" spans="1:5" x14ac:dyDescent="0.2">
      <c r="A104" s="48" t="s">
        <v>112</v>
      </c>
      <c r="B104" s="98">
        <f>$B$8-80</f>
        <v>1937</v>
      </c>
      <c r="C104" s="99">
        <v>1319</v>
      </c>
      <c r="D104" s="99">
        <v>619</v>
      </c>
      <c r="E104" s="99">
        <v>700</v>
      </c>
    </row>
    <row r="105" spans="1:5" x14ac:dyDescent="0.2">
      <c r="A105" s="48" t="s">
        <v>123</v>
      </c>
      <c r="B105" s="98">
        <f>$B$8-81</f>
        <v>1936</v>
      </c>
      <c r="C105" s="99">
        <v>1240</v>
      </c>
      <c r="D105" s="99">
        <v>532</v>
      </c>
      <c r="E105" s="99">
        <v>708</v>
      </c>
    </row>
    <row r="106" spans="1:5" s="25" customFormat="1" x14ac:dyDescent="0.2">
      <c r="A106" s="48" t="s">
        <v>121</v>
      </c>
      <c r="B106" s="98">
        <f>$B$8-82</f>
        <v>1935</v>
      </c>
      <c r="C106" s="99">
        <v>1027</v>
      </c>
      <c r="D106" s="99">
        <v>425</v>
      </c>
      <c r="E106" s="99">
        <v>602</v>
      </c>
    </row>
    <row r="107" spans="1:5" x14ac:dyDescent="0.2">
      <c r="A107" s="48" t="s">
        <v>124</v>
      </c>
      <c r="B107" s="98">
        <f>$B$8-83</f>
        <v>1934</v>
      </c>
      <c r="C107" s="99">
        <v>985</v>
      </c>
      <c r="D107" s="99">
        <v>416</v>
      </c>
      <c r="E107" s="99">
        <v>569</v>
      </c>
    </row>
    <row r="108" spans="1:5" x14ac:dyDescent="0.2">
      <c r="A108" s="48" t="s">
        <v>122</v>
      </c>
      <c r="B108" s="98">
        <f>$B$8-84</f>
        <v>1933</v>
      </c>
      <c r="C108" s="99">
        <v>661</v>
      </c>
      <c r="D108" s="99">
        <v>262</v>
      </c>
      <c r="E108" s="99">
        <v>399</v>
      </c>
    </row>
    <row r="109" spans="1:5" x14ac:dyDescent="0.2">
      <c r="A109" s="56" t="s">
        <v>36</v>
      </c>
      <c r="B109" s="101"/>
      <c r="C109" s="99">
        <f>SUM(C104:C108)</f>
        <v>5232</v>
      </c>
      <c r="D109" s="99">
        <f>SUM(D104:D108)</f>
        <v>2254</v>
      </c>
      <c r="E109" s="99">
        <f>SUM(E104:E108)</f>
        <v>2978</v>
      </c>
    </row>
    <row r="110" spans="1:5" x14ac:dyDescent="0.2">
      <c r="A110" s="48" t="s">
        <v>113</v>
      </c>
      <c r="B110" s="98">
        <f>$B$8-85</f>
        <v>1932</v>
      </c>
      <c r="C110" s="99">
        <v>582</v>
      </c>
      <c r="D110" s="99">
        <v>214</v>
      </c>
      <c r="E110" s="99">
        <v>368</v>
      </c>
    </row>
    <row r="111" spans="1:5" x14ac:dyDescent="0.2">
      <c r="A111" s="48" t="s">
        <v>114</v>
      </c>
      <c r="B111" s="98">
        <f>$B$8-86</f>
        <v>1931</v>
      </c>
      <c r="C111" s="99">
        <v>559</v>
      </c>
      <c r="D111" s="99">
        <v>204</v>
      </c>
      <c r="E111" s="99">
        <v>355</v>
      </c>
    </row>
    <row r="112" spans="1:5" x14ac:dyDescent="0.2">
      <c r="A112" s="48" t="s">
        <v>115</v>
      </c>
      <c r="B112" s="98">
        <f>$B$8-87</f>
        <v>1930</v>
      </c>
      <c r="C112" s="99">
        <v>487</v>
      </c>
      <c r="D112" s="99">
        <v>176</v>
      </c>
      <c r="E112" s="99">
        <v>311</v>
      </c>
    </row>
    <row r="113" spans="1:5" x14ac:dyDescent="0.2">
      <c r="A113" s="48" t="s">
        <v>116</v>
      </c>
      <c r="B113" s="98">
        <f>$B$8-88</f>
        <v>1929</v>
      </c>
      <c r="C113" s="99">
        <v>422</v>
      </c>
      <c r="D113" s="99">
        <v>159</v>
      </c>
      <c r="E113" s="99">
        <v>263</v>
      </c>
    </row>
    <row r="114" spans="1:5" x14ac:dyDescent="0.2">
      <c r="A114" s="48" t="s">
        <v>117</v>
      </c>
      <c r="B114" s="98">
        <f>$B$8-89</f>
        <v>1928</v>
      </c>
      <c r="C114" s="99">
        <v>369</v>
      </c>
      <c r="D114" s="99">
        <v>118</v>
      </c>
      <c r="E114" s="99">
        <v>251</v>
      </c>
    </row>
    <row r="115" spans="1:5" x14ac:dyDescent="0.2">
      <c r="A115" s="56" t="s">
        <v>36</v>
      </c>
      <c r="B115" s="102"/>
      <c r="C115" s="99">
        <f>SUM(C110:C114)</f>
        <v>2419</v>
      </c>
      <c r="D115" s="99">
        <f>SUM(D110:D114)</f>
        <v>871</v>
      </c>
      <c r="E115" s="99">
        <f>SUM(E110:E114)</f>
        <v>1548</v>
      </c>
    </row>
    <row r="116" spans="1:5" x14ac:dyDescent="0.2">
      <c r="A116" s="48" t="s">
        <v>118</v>
      </c>
      <c r="B116" s="98">
        <f>$B$8-90</f>
        <v>1927</v>
      </c>
      <c r="C116" s="99">
        <v>1295</v>
      </c>
      <c r="D116" s="99">
        <v>329</v>
      </c>
      <c r="E116" s="99">
        <v>966</v>
      </c>
    </row>
    <row r="117" spans="1:5" x14ac:dyDescent="0.2">
      <c r="A117" s="49"/>
      <c r="B117" s="53" t="s">
        <v>119</v>
      </c>
      <c r="C117" s="23"/>
      <c r="D117" s="23"/>
      <c r="E117" s="23"/>
    </row>
    <row r="118" spans="1:5" x14ac:dyDescent="0.2">
      <c r="A118" s="50" t="s">
        <v>120</v>
      </c>
      <c r="B118" s="103"/>
      <c r="C118" s="104">
        <v>133447</v>
      </c>
      <c r="D118" s="104">
        <v>65911</v>
      </c>
      <c r="E118" s="104">
        <v>67536</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4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17 SH</oddFooter>
  </headerFooter>
  <rowBreaks count="2" manualBreakCount="2">
    <brk id="49" max="16383" man="1"/>
    <brk id="7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16</vt:i4>
      </vt:variant>
    </vt:vector>
  </HeadingPairs>
  <TitlesOfParts>
    <vt:vector size="36" baseType="lpstr">
      <vt:lpstr>V0_1</vt:lpstr>
      <vt:lpstr>V0_2</vt:lpstr>
      <vt:lpstr>V0_3</vt:lpstr>
      <vt:lpstr>Kreise_1</vt:lpstr>
      <vt:lpstr>Flensburg_1</vt:lpstr>
      <vt:lpstr>Kiel_1</vt:lpstr>
      <vt:lpstr>Lübeck_1</vt:lpstr>
      <vt:lpstr>Neumünster_1</vt:lpstr>
      <vt:lpstr>Dithmarschen_1</vt:lpstr>
      <vt:lpstr>Lauenbg_1</vt:lpstr>
      <vt:lpstr>Nordfriesl_1</vt:lpstr>
      <vt:lpstr>Ostholstein_1</vt:lpstr>
      <vt:lpstr>Pinneberg_1</vt:lpstr>
      <vt:lpstr>Ploen_1</vt:lpstr>
      <vt:lpstr>Rendbg-Eckernf_1</vt:lpstr>
      <vt:lpstr>Schleswig-Fl_1</vt:lpstr>
      <vt:lpstr>Segeberg_1</vt:lpstr>
      <vt:lpstr>Steinburg_1</vt:lpstr>
      <vt:lpstr>Storman_1</vt:lpstr>
      <vt:lpstr>SH-Gesamt_1</vt:lpstr>
      <vt:lpstr>Dithmarschen_1!Drucktitel</vt:lpstr>
      <vt:lpstr>Flensburg_1!Drucktitel</vt:lpstr>
      <vt:lpstr>Kiel_1!Drucktitel</vt:lpstr>
      <vt:lpstr>Lauenbg_1!Drucktitel</vt:lpstr>
      <vt:lpstr>Lübeck_1!Drucktitel</vt:lpstr>
      <vt:lpstr>Neumünster_1!Drucktitel</vt:lpstr>
      <vt:lpstr>Nordfriesl_1!Drucktitel</vt:lpstr>
      <vt:lpstr>Ostholstein_1!Drucktitel</vt:lpstr>
      <vt:lpstr>Pinneberg_1!Drucktitel</vt:lpstr>
      <vt:lpstr>Ploen_1!Drucktitel</vt:lpstr>
      <vt:lpstr>'Rendbg-Eckernf_1'!Drucktitel</vt:lpstr>
      <vt:lpstr>'Schleswig-Fl_1'!Drucktitel</vt:lpstr>
      <vt:lpstr>Segeberg_1!Drucktitel</vt:lpstr>
      <vt:lpstr>'SH-Gesamt_1'!Drucktitel</vt:lpstr>
      <vt:lpstr>Steinburg_1!Drucktitel</vt:lpstr>
      <vt:lpstr>Storman_1!Drucktitel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WollinSv</cp:lastModifiedBy>
  <cp:lastPrinted>2018-10-01T06:29:03Z</cp:lastPrinted>
  <dcterms:created xsi:type="dcterms:W3CDTF">2012-03-28T07:56:08Z</dcterms:created>
  <dcterms:modified xsi:type="dcterms:W3CDTF">2018-10-01T06:32:57Z</dcterms:modified>
  <cp:category>LIS-Bericht</cp:category>
</cp:coreProperties>
</file>