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1445"/>
  </bookViews>
  <sheets>
    <sheet name="C_I_C_II_j13_S" sheetId="23" r:id="rId1"/>
    <sheet name="Impressum (S.2)" sheetId="22" r:id="rId2"/>
    <sheet name="Inhalt (S.3)" sheetId="24" r:id="rId3"/>
    <sheet name="Tab.1.1 (S.4)" sheetId="1" r:id="rId4"/>
    <sheet name="Tab.1.2 (S.5)" sheetId="5" r:id="rId5"/>
    <sheet name="Tab.1.3 (S.6)" sheetId="12" r:id="rId6"/>
    <sheet name="Tab.1.4 (S.7)" sheetId="6" r:id="rId7"/>
    <sheet name="noch Tab.1.4 (S.8)" sheetId="7" r:id="rId8"/>
    <sheet name="Tab.1.5 (S.9)" sheetId="13" r:id="rId9"/>
    <sheet name="noch Tab.1.5 (S.10)" sheetId="14" r:id="rId10"/>
    <sheet name="Tab.1.6 (S.11)" sheetId="8" r:id="rId11"/>
    <sheet name="noch Tab.1.6 (S.12)" sheetId="9" r:id="rId12"/>
    <sheet name="Tab.1.7 (S.13)" sheetId="16" r:id="rId13"/>
    <sheet name="noch Tab.1.7 (S.14)" sheetId="17" r:id="rId14"/>
    <sheet name="Tab.2 (S.15)" sheetId="10" r:id="rId15"/>
    <sheet name="noch Tab.2 (S.16)" sheetId="11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" localSheetId="2">'[1]Tab 3 (14)'!#REF!</definedName>
    <definedName name="_">'[1]Tab 3 (14)'!#REF!</definedName>
    <definedName name="Z_1004_Abruf_aus_Zeitreihe_variabel" localSheetId="2">#REF!</definedName>
    <definedName name="Z_1004_Abruf_aus_Zeitreihe_variabel">#REF!</definedName>
  </definedNames>
  <calcPr calcId="145621"/>
</workbook>
</file>

<file path=xl/calcChain.xml><?xml version="1.0" encoding="utf-8"?>
<calcChain xmlns="http://schemas.openxmlformats.org/spreadsheetml/2006/main">
  <c r="B27" i="14" l="1"/>
  <c r="B26" i="14"/>
  <c r="B25" i="14"/>
  <c r="B24" i="14"/>
  <c r="B23" i="14"/>
  <c r="B22" i="14"/>
  <c r="B19" i="14"/>
  <c r="B18" i="14"/>
  <c r="B17" i="14"/>
  <c r="B16" i="14"/>
  <c r="B15" i="14"/>
  <c r="B14" i="14"/>
  <c r="B12" i="14"/>
  <c r="B11" i="14"/>
  <c r="B10" i="14"/>
  <c r="B9" i="14"/>
  <c r="B27" i="7"/>
  <c r="B25" i="7"/>
  <c r="B24" i="7"/>
  <c r="B23" i="7"/>
  <c r="B22" i="7"/>
  <c r="B21" i="7"/>
  <c r="B19" i="7"/>
  <c r="B18" i="7"/>
  <c r="B17" i="7"/>
  <c r="B16" i="7"/>
  <c r="B15" i="7"/>
  <c r="B13" i="7"/>
  <c r="B12" i="7"/>
  <c r="B11" i="7"/>
  <c r="B10" i="7"/>
  <c r="B9" i="7"/>
  <c r="B27" i="9"/>
  <c r="B26" i="9"/>
  <c r="B25" i="9"/>
  <c r="B24" i="9"/>
  <c r="B23" i="9"/>
  <c r="B21" i="9"/>
  <c r="B18" i="9"/>
  <c r="B17" i="9"/>
  <c r="B16" i="9"/>
  <c r="B15" i="9"/>
  <c r="B14" i="9"/>
  <c r="B12" i="9"/>
  <c r="B11" i="9"/>
  <c r="B10" i="9"/>
  <c r="B9" i="9"/>
  <c r="B14" i="16"/>
  <c r="B13" i="16"/>
  <c r="B12" i="16"/>
  <c r="B11" i="16"/>
  <c r="B10" i="16"/>
  <c r="B9" i="16"/>
  <c r="B15" i="16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7" i="11"/>
  <c r="C7" i="11"/>
  <c r="E7" i="11"/>
  <c r="F7" i="11"/>
  <c r="B8" i="11"/>
  <c r="C8" i="11"/>
  <c r="D8" i="11"/>
  <c r="E8" i="11"/>
  <c r="F8" i="11"/>
  <c r="B9" i="11"/>
  <c r="C9" i="11"/>
  <c r="D9" i="11"/>
  <c r="E9" i="11"/>
  <c r="F9" i="11"/>
  <c r="B10" i="11"/>
  <c r="C10" i="11"/>
  <c r="D10" i="11"/>
  <c r="E10" i="11"/>
  <c r="F10" i="11"/>
  <c r="B11" i="11"/>
  <c r="C11" i="11"/>
  <c r="D11" i="11"/>
  <c r="E11" i="11"/>
  <c r="F11" i="11"/>
  <c r="B12" i="11"/>
  <c r="C12" i="11"/>
  <c r="D12" i="11"/>
  <c r="E12" i="11"/>
  <c r="F12" i="11"/>
  <c r="B13" i="11"/>
  <c r="C13" i="11"/>
  <c r="D13" i="11"/>
  <c r="E13" i="11"/>
  <c r="F13" i="11"/>
  <c r="B14" i="11"/>
  <c r="C14" i="11"/>
  <c r="D14" i="11"/>
  <c r="E14" i="11"/>
  <c r="F14" i="11"/>
  <c r="B15" i="11"/>
  <c r="C15" i="11"/>
  <c r="E15" i="11"/>
  <c r="F15" i="11"/>
  <c r="B16" i="11"/>
  <c r="C16" i="11"/>
  <c r="D16" i="11"/>
  <c r="E16" i="11"/>
  <c r="F16" i="11"/>
  <c r="B17" i="11"/>
  <c r="C17" i="11"/>
  <c r="D17" i="11"/>
  <c r="E17" i="11"/>
  <c r="F17" i="11"/>
  <c r="B18" i="11"/>
  <c r="C18" i="11"/>
  <c r="D18" i="11"/>
  <c r="E18" i="11"/>
  <c r="F18" i="11"/>
  <c r="B19" i="11"/>
  <c r="C19" i="11"/>
  <c r="D19" i="11"/>
  <c r="E19" i="11"/>
  <c r="F19" i="11"/>
  <c r="B20" i="11"/>
  <c r="C20" i="11"/>
  <c r="D20" i="11"/>
  <c r="E20" i="11"/>
  <c r="F20" i="11"/>
  <c r="B21" i="11"/>
  <c r="C21" i="11"/>
  <c r="D21" i="11"/>
  <c r="E21" i="11"/>
  <c r="F21" i="11"/>
  <c r="B7" i="10"/>
  <c r="F7" i="10"/>
  <c r="G7" i="10"/>
  <c r="B8" i="10"/>
  <c r="D8" i="10"/>
  <c r="E8" i="10"/>
  <c r="F8" i="10"/>
  <c r="G8" i="10"/>
  <c r="B9" i="10"/>
  <c r="C9" i="10"/>
  <c r="D9" i="10"/>
  <c r="F9" i="10"/>
  <c r="G9" i="10"/>
  <c r="B10" i="10"/>
  <c r="D10" i="10"/>
  <c r="E10" i="10"/>
  <c r="F10" i="10"/>
  <c r="G10" i="10"/>
  <c r="B11" i="10"/>
  <c r="C11" i="10"/>
  <c r="D11" i="10"/>
  <c r="E11" i="10"/>
  <c r="F11" i="10"/>
  <c r="G11" i="10"/>
  <c r="B12" i="10"/>
  <c r="C12" i="10"/>
  <c r="D12" i="10"/>
  <c r="E12" i="10"/>
  <c r="F12" i="10"/>
  <c r="G12" i="10"/>
  <c r="B13" i="10"/>
  <c r="C13" i="10"/>
  <c r="D13" i="10"/>
  <c r="E13" i="10"/>
  <c r="F13" i="10"/>
  <c r="G13" i="10"/>
  <c r="B14" i="10"/>
  <c r="C14" i="10"/>
  <c r="D14" i="10"/>
  <c r="E14" i="10"/>
  <c r="F14" i="10"/>
  <c r="G14" i="10"/>
  <c r="B15" i="10"/>
  <c r="C15" i="10"/>
  <c r="D15" i="10"/>
  <c r="E15" i="10"/>
  <c r="F15" i="10"/>
  <c r="G15" i="10"/>
  <c r="B16" i="10"/>
  <c r="C16" i="10"/>
  <c r="D16" i="10"/>
  <c r="E16" i="10"/>
  <c r="F16" i="10"/>
  <c r="G16" i="10"/>
  <c r="B17" i="10"/>
  <c r="C17" i="10"/>
  <c r="D17" i="10"/>
  <c r="E17" i="10"/>
  <c r="F17" i="10"/>
  <c r="G17" i="10"/>
  <c r="B18" i="10"/>
  <c r="C18" i="10"/>
  <c r="D18" i="10"/>
  <c r="E18" i="10"/>
  <c r="F18" i="10"/>
  <c r="G18" i="10"/>
  <c r="B19" i="10"/>
  <c r="C19" i="10"/>
  <c r="D19" i="10"/>
  <c r="E19" i="10"/>
  <c r="F19" i="10"/>
  <c r="G19" i="10"/>
  <c r="B20" i="10"/>
  <c r="C20" i="10"/>
  <c r="D20" i="10"/>
  <c r="E20" i="10"/>
  <c r="F20" i="10"/>
  <c r="G20" i="10"/>
  <c r="B21" i="10"/>
  <c r="C21" i="10"/>
  <c r="D21" i="10"/>
  <c r="E21" i="10"/>
  <c r="F21" i="10"/>
  <c r="G21" i="10"/>
  <c r="C9" i="17"/>
  <c r="D9" i="17"/>
  <c r="C10" i="17"/>
  <c r="D10" i="17"/>
  <c r="C11" i="17"/>
  <c r="D11" i="17"/>
  <c r="C12" i="17"/>
  <c r="D12" i="17"/>
  <c r="C13" i="17"/>
  <c r="D13" i="17"/>
  <c r="C14" i="17"/>
  <c r="D14" i="17"/>
  <c r="C15" i="17"/>
  <c r="D15" i="17"/>
  <c r="C16" i="17"/>
  <c r="D16" i="17"/>
  <c r="C17" i="17"/>
  <c r="D17" i="17"/>
  <c r="C18" i="17"/>
  <c r="D18" i="17"/>
  <c r="C19" i="17"/>
  <c r="D19" i="17"/>
  <c r="C20" i="17"/>
  <c r="D20" i="17"/>
  <c r="C21" i="17"/>
  <c r="D21" i="17"/>
  <c r="C22" i="17"/>
  <c r="D22" i="17"/>
  <c r="C23" i="17"/>
  <c r="D23" i="17"/>
  <c r="C24" i="17"/>
  <c r="D24" i="17"/>
  <c r="C25" i="17"/>
  <c r="D25" i="17"/>
  <c r="C26" i="17"/>
  <c r="D26" i="17"/>
  <c r="C27" i="17"/>
  <c r="D27" i="17"/>
  <c r="C9" i="16"/>
  <c r="D9" i="16"/>
  <c r="C10" i="16"/>
  <c r="D10" i="16"/>
  <c r="C11" i="16"/>
  <c r="D11" i="16"/>
  <c r="C12" i="16"/>
  <c r="D12" i="16"/>
  <c r="C13" i="16"/>
  <c r="D13" i="16"/>
  <c r="C14" i="16"/>
  <c r="D14" i="16"/>
  <c r="C15" i="16"/>
  <c r="D15" i="16"/>
  <c r="B16" i="16"/>
  <c r="C16" i="16"/>
  <c r="D16" i="16"/>
  <c r="B17" i="16"/>
  <c r="C17" i="16"/>
  <c r="D17" i="16"/>
  <c r="B18" i="16"/>
  <c r="C18" i="16"/>
  <c r="D18" i="16"/>
  <c r="B19" i="16"/>
  <c r="C19" i="16"/>
  <c r="D19" i="16"/>
  <c r="B20" i="16"/>
  <c r="C20" i="16"/>
  <c r="D20" i="16"/>
  <c r="B21" i="16"/>
  <c r="C21" i="16"/>
  <c r="D21" i="16"/>
  <c r="B22" i="16"/>
  <c r="C22" i="16"/>
  <c r="D22" i="16"/>
  <c r="B23" i="16"/>
  <c r="C23" i="16"/>
  <c r="D23" i="16"/>
  <c r="B24" i="16"/>
  <c r="C24" i="16"/>
  <c r="D24" i="16"/>
  <c r="B25" i="16"/>
  <c r="C25" i="16"/>
  <c r="D25" i="16"/>
  <c r="B26" i="16"/>
  <c r="C26" i="16"/>
  <c r="D26" i="16"/>
  <c r="C9" i="9"/>
  <c r="D9" i="9"/>
  <c r="C10" i="9"/>
  <c r="D10" i="9"/>
  <c r="C11" i="9"/>
  <c r="D11" i="9"/>
  <c r="C12" i="9"/>
  <c r="D12" i="9"/>
  <c r="C14" i="9"/>
  <c r="D14" i="9"/>
  <c r="C15" i="9"/>
  <c r="D15" i="9"/>
  <c r="C16" i="9"/>
  <c r="D16" i="9"/>
  <c r="C17" i="9"/>
  <c r="D17" i="9"/>
  <c r="C18" i="9"/>
  <c r="D18" i="9"/>
  <c r="C21" i="9"/>
  <c r="D21" i="9"/>
  <c r="C23" i="9"/>
  <c r="D23" i="9"/>
  <c r="C24" i="9"/>
  <c r="D24" i="9"/>
  <c r="C25" i="9"/>
  <c r="D25" i="9"/>
  <c r="C26" i="9"/>
  <c r="D26" i="9"/>
  <c r="C27" i="9"/>
  <c r="D27" i="9"/>
  <c r="B9" i="8"/>
  <c r="C9" i="8"/>
  <c r="D9" i="8"/>
  <c r="B10" i="8"/>
  <c r="C10" i="8"/>
  <c r="D10" i="8"/>
  <c r="B11" i="8"/>
  <c r="C11" i="8"/>
  <c r="D11" i="8"/>
  <c r="B12" i="8"/>
  <c r="C12" i="8"/>
  <c r="D12" i="8"/>
  <c r="B13" i="8"/>
  <c r="C13" i="8"/>
  <c r="D13" i="8"/>
  <c r="B14" i="8"/>
  <c r="C14" i="8"/>
  <c r="D14" i="8"/>
  <c r="B15" i="8"/>
  <c r="C15" i="8"/>
  <c r="D15" i="8"/>
  <c r="B16" i="8"/>
  <c r="C16" i="8"/>
  <c r="D16" i="8"/>
  <c r="B17" i="8"/>
  <c r="C17" i="8"/>
  <c r="D17" i="8"/>
  <c r="B18" i="8"/>
  <c r="C18" i="8"/>
  <c r="D18" i="8"/>
  <c r="B19" i="8"/>
  <c r="C19" i="8"/>
  <c r="D19" i="8"/>
  <c r="B20" i="8"/>
  <c r="C20" i="8"/>
  <c r="D20" i="8"/>
  <c r="B21" i="8"/>
  <c r="C21" i="8"/>
  <c r="D21" i="8"/>
  <c r="B22" i="8"/>
  <c r="C22" i="8"/>
  <c r="D22" i="8"/>
  <c r="B23" i="8"/>
  <c r="C23" i="8"/>
  <c r="D23" i="8"/>
  <c r="B24" i="8"/>
  <c r="C24" i="8"/>
  <c r="D24" i="8"/>
  <c r="B25" i="8"/>
  <c r="C25" i="8"/>
  <c r="D25" i="8"/>
  <c r="B26" i="8"/>
  <c r="C26" i="8"/>
  <c r="D26" i="8"/>
  <c r="C9" i="14"/>
  <c r="D9" i="14"/>
  <c r="C10" i="14"/>
  <c r="D10" i="14"/>
  <c r="C11" i="14"/>
  <c r="D11" i="14"/>
  <c r="C12" i="14"/>
  <c r="D12" i="14"/>
  <c r="C14" i="14"/>
  <c r="D14" i="14"/>
  <c r="C15" i="14"/>
  <c r="D15" i="14"/>
  <c r="C16" i="14"/>
  <c r="D16" i="14"/>
  <c r="C17" i="14"/>
  <c r="D17" i="14"/>
  <c r="C18" i="14"/>
  <c r="D18" i="14"/>
  <c r="C19" i="14"/>
  <c r="D19" i="14"/>
  <c r="C22" i="14"/>
  <c r="D22" i="14"/>
  <c r="C23" i="14"/>
  <c r="D23" i="14"/>
  <c r="C24" i="14"/>
  <c r="D24" i="14"/>
  <c r="C25" i="14"/>
  <c r="D25" i="14"/>
  <c r="C26" i="14"/>
  <c r="D26" i="14"/>
  <c r="C27" i="14"/>
  <c r="D27" i="14"/>
  <c r="B9" i="13"/>
  <c r="C9" i="13"/>
  <c r="D9" i="13"/>
  <c r="B10" i="13"/>
  <c r="C10" i="13"/>
  <c r="D10" i="13"/>
  <c r="B11" i="13"/>
  <c r="C11" i="13"/>
  <c r="D11" i="13"/>
  <c r="B12" i="13"/>
  <c r="C12" i="13"/>
  <c r="D12" i="13"/>
  <c r="B13" i="13"/>
  <c r="C13" i="13"/>
  <c r="D13" i="13"/>
  <c r="B14" i="13"/>
  <c r="C14" i="13"/>
  <c r="D14" i="13"/>
  <c r="B15" i="13"/>
  <c r="C15" i="13"/>
  <c r="D15" i="13"/>
  <c r="B16" i="13"/>
  <c r="C16" i="13"/>
  <c r="D16" i="13"/>
  <c r="B17" i="13"/>
  <c r="C17" i="13"/>
  <c r="D17" i="13"/>
  <c r="B18" i="13"/>
  <c r="C18" i="13"/>
  <c r="D18" i="13"/>
  <c r="B19" i="13"/>
  <c r="C19" i="13"/>
  <c r="D19" i="13"/>
  <c r="B20" i="13"/>
  <c r="C20" i="13"/>
  <c r="D20" i="13"/>
  <c r="B21" i="13"/>
  <c r="C21" i="13"/>
  <c r="D21" i="13"/>
  <c r="B22" i="13"/>
  <c r="C22" i="13"/>
  <c r="D22" i="13"/>
  <c r="B23" i="13"/>
  <c r="C23" i="13"/>
  <c r="D23" i="13"/>
  <c r="B24" i="13"/>
  <c r="C24" i="13"/>
  <c r="D24" i="13"/>
  <c r="B25" i="13"/>
  <c r="C25" i="13"/>
  <c r="D25" i="13"/>
  <c r="B26" i="13"/>
  <c r="C26" i="13"/>
  <c r="D26" i="13"/>
  <c r="C9" i="7"/>
  <c r="D9" i="7"/>
  <c r="C10" i="7"/>
  <c r="D10" i="7"/>
  <c r="C11" i="7"/>
  <c r="D11" i="7"/>
  <c r="C12" i="7"/>
  <c r="D12" i="7"/>
  <c r="C13" i="7"/>
  <c r="D13" i="7"/>
  <c r="C15" i="7"/>
  <c r="D15" i="7"/>
  <c r="C16" i="7"/>
  <c r="D16" i="7"/>
  <c r="C17" i="7"/>
  <c r="D17" i="7"/>
  <c r="C18" i="7"/>
  <c r="D18" i="7"/>
  <c r="C19" i="7"/>
  <c r="D19" i="7"/>
  <c r="C21" i="7"/>
  <c r="D21" i="7"/>
  <c r="C22" i="7"/>
  <c r="D22" i="7"/>
  <c r="C23" i="7"/>
  <c r="D23" i="7"/>
  <c r="C24" i="7"/>
  <c r="D24" i="7"/>
  <c r="C25" i="7"/>
  <c r="D25" i="7"/>
  <c r="C27" i="7"/>
  <c r="D27" i="7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8" i="12"/>
  <c r="C8" i="12"/>
  <c r="D8" i="12"/>
  <c r="B9" i="12"/>
  <c r="C9" i="12"/>
  <c r="D9" i="12"/>
  <c r="B10" i="12"/>
  <c r="C10" i="12"/>
  <c r="D10" i="12"/>
  <c r="B11" i="12"/>
  <c r="C11" i="12"/>
  <c r="D11" i="12"/>
  <c r="B12" i="12"/>
  <c r="C12" i="12"/>
  <c r="D12" i="12"/>
  <c r="B13" i="12"/>
  <c r="C13" i="12"/>
  <c r="D13" i="12"/>
  <c r="B14" i="12"/>
  <c r="C14" i="12"/>
  <c r="D14" i="12"/>
  <c r="B15" i="12"/>
  <c r="C15" i="12"/>
  <c r="D15" i="12"/>
  <c r="B16" i="12"/>
  <c r="C16" i="12"/>
  <c r="D16" i="12"/>
  <c r="B17" i="12"/>
  <c r="C17" i="12"/>
  <c r="D17" i="12"/>
  <c r="B18" i="12"/>
  <c r="C18" i="12"/>
  <c r="D18" i="12"/>
  <c r="B19" i="12"/>
  <c r="C19" i="12"/>
  <c r="D19" i="12"/>
  <c r="B20" i="12"/>
  <c r="B21" i="12"/>
  <c r="B22" i="12"/>
  <c r="C22" i="12"/>
  <c r="D22" i="12"/>
  <c r="B23" i="12"/>
  <c r="C23" i="12"/>
  <c r="D23" i="12"/>
  <c r="B24" i="12"/>
  <c r="C24" i="12"/>
  <c r="D24" i="12"/>
  <c r="B25" i="12"/>
  <c r="C25" i="12"/>
  <c r="D25" i="12"/>
  <c r="B26" i="12"/>
  <c r="C26" i="12"/>
  <c r="D26" i="12"/>
  <c r="B27" i="12"/>
  <c r="C27" i="12"/>
  <c r="D27" i="12"/>
  <c r="B28" i="12"/>
  <c r="C28" i="12"/>
  <c r="D28" i="12"/>
  <c r="B29" i="12"/>
  <c r="C29" i="12"/>
  <c r="D29" i="12"/>
  <c r="B8" i="5"/>
  <c r="C8" i="5"/>
  <c r="D8" i="5"/>
  <c r="B9" i="5"/>
  <c r="C9" i="5"/>
  <c r="D9" i="5"/>
  <c r="B10" i="5"/>
  <c r="C10" i="5"/>
  <c r="D10" i="5"/>
  <c r="B11" i="5"/>
  <c r="C11" i="5"/>
  <c r="D11" i="5"/>
  <c r="B12" i="5"/>
  <c r="C12" i="5"/>
  <c r="D12" i="5"/>
  <c r="B13" i="5"/>
  <c r="C13" i="5"/>
  <c r="D13" i="5"/>
  <c r="B14" i="5"/>
  <c r="C14" i="5"/>
  <c r="D14" i="5"/>
  <c r="B15" i="5"/>
  <c r="C15" i="5"/>
  <c r="D15" i="5"/>
  <c r="B16" i="5"/>
  <c r="C16" i="5"/>
  <c r="D16" i="5"/>
  <c r="B17" i="5"/>
  <c r="C17" i="5"/>
  <c r="D17" i="5"/>
  <c r="B18" i="5"/>
  <c r="C18" i="5"/>
  <c r="D18" i="5"/>
  <c r="B19" i="5"/>
  <c r="C19" i="5"/>
  <c r="D19" i="5"/>
  <c r="B20" i="5"/>
  <c r="B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B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</calcChain>
</file>

<file path=xl/sharedStrings.xml><?xml version="1.0" encoding="utf-8"?>
<sst xmlns="http://schemas.openxmlformats.org/spreadsheetml/2006/main" count="552" uniqueCount="177">
  <si>
    <t>Nutzungs- und Fruchtarten</t>
  </si>
  <si>
    <t>Ertrag</t>
  </si>
  <si>
    <t>Erntemenge</t>
  </si>
  <si>
    <t>dt/ha</t>
  </si>
  <si>
    <t>t</t>
  </si>
  <si>
    <t xml:space="preserve">Anbaufläche </t>
  </si>
  <si>
    <t>Durchschnitt 2006 - 2011</t>
  </si>
  <si>
    <t xml:space="preserve">·  </t>
  </si>
  <si>
    <t>Statistisches Amt</t>
  </si>
  <si>
    <t>für Hamburg und Schleswig-Holstein</t>
  </si>
  <si>
    <t>Impressum</t>
  </si>
  <si>
    <t>Statistische Berichte</t>
  </si>
  <si>
    <t>Herausgeber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</si>
  <si>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</si>
  <si>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</si>
  <si>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</si>
  <si>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</si>
  <si>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</si>
  <si>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Elke Gripp</t>
  </si>
  <si>
    <t>0431/6895-9310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</si>
  <si>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</si>
  <si>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</si>
  <si>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</si>
  <si>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</si>
  <si>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</si>
  <si>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</si>
  <si>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www.statistik-nord.de</t>
  </si>
  <si>
    <t>© Statistisches Amt für Hamburg und Schleswig-Holstein, Hamburg 2013</t>
  </si>
  <si>
    <t>Auszugsweise Vervielfältigung und Verbreitung mit Quellenangabe gestattet.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</si>
  <si>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</si>
  <si>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</si>
  <si>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</si>
  <si>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</si>
  <si>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</si>
  <si>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</si>
  <si>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</si>
  <si>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</si>
  <si>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</si>
  <si>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</si>
  <si>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</si>
  <si>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</si>
  <si>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</si>
  <si>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</si>
  <si>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>a. n. g</t>
  </si>
  <si>
    <t>anderweitig nicht genannt</t>
  </si>
  <si>
    <t>u. dgl.</t>
  </si>
  <si>
    <t>und dergleichen</t>
  </si>
  <si>
    <t>Schleswig-Holstein</t>
  </si>
  <si>
    <t>Inhaltsverzeichnis</t>
  </si>
  <si>
    <t>Seite</t>
  </si>
  <si>
    <t>2.</t>
  </si>
  <si>
    <t>Anbaufläche</t>
  </si>
  <si>
    <t xml:space="preserve">Getreide (ohne Körnermais) </t>
  </si>
  <si>
    <t>Winterweizen</t>
  </si>
  <si>
    <t>Wintergerste</t>
  </si>
  <si>
    <t>Sommergerste</t>
  </si>
  <si>
    <t>Triticale</t>
  </si>
  <si>
    <t>Futtererbsen</t>
  </si>
  <si>
    <t>Ackerbohnen</t>
  </si>
  <si>
    <t>Kartoffeln</t>
  </si>
  <si>
    <t xml:space="preserve">Zuckerrüben </t>
  </si>
  <si>
    <t>Winterraps</t>
  </si>
  <si>
    <t>Marsch</t>
  </si>
  <si>
    <t>ha</t>
  </si>
  <si>
    <t>Hohe Geest</t>
  </si>
  <si>
    <t>Vor-</t>
  </si>
  <si>
    <t>Hügelland</t>
  </si>
  <si>
    <t>Getreide</t>
  </si>
  <si>
    <t>Sommer- und Hartweizen</t>
  </si>
  <si>
    <t>Roggen</t>
  </si>
  <si>
    <t>Sommer-gerste</t>
  </si>
  <si>
    <t>FLENSBURG</t>
  </si>
  <si>
    <t>KIEL</t>
  </si>
  <si>
    <t>LÜBECK</t>
  </si>
  <si>
    <t>NEUMÜNSTER</t>
  </si>
  <si>
    <t>Dithmarschen</t>
  </si>
  <si>
    <t>Hzgt. Lauenburg</t>
  </si>
  <si>
    <t>Nordfriesland</t>
  </si>
  <si>
    <t>Ostholstein</t>
  </si>
  <si>
    <t>Pinneberg</t>
  </si>
  <si>
    <t>Plön</t>
  </si>
  <si>
    <t>Rendsburg- Eckernförde</t>
  </si>
  <si>
    <t>Schleswig- Flensburg</t>
  </si>
  <si>
    <t>Segeberg</t>
  </si>
  <si>
    <t>Steinburg</t>
  </si>
  <si>
    <t>Stormarn</t>
  </si>
  <si>
    <t>Zuckerrüben</t>
  </si>
  <si>
    <t>Vorgeest</t>
  </si>
  <si>
    <t xml:space="preserve">–  </t>
  </si>
  <si>
    <t>Hafer und Sommermeng-getreide</t>
  </si>
  <si>
    <t xml:space="preserve">Telefon: </t>
  </si>
  <si>
    <t>ernte@statistik-nord.de</t>
  </si>
  <si>
    <t>Internet:</t>
  </si>
  <si>
    <t>×</t>
  </si>
  <si>
    <t>Differenzen zwischen der Gesamtzahl und der Summe der Teilzahlen entstehen durch unabhängige Rundungen.</t>
  </si>
  <si>
    <t>Allen Rechnungen liegen ungerundete Zahlen zugrunde.</t>
  </si>
  <si>
    <t>STATISTISCHE BERICHTE</t>
  </si>
  <si>
    <t>in Schleswig-Holstein 2012</t>
  </si>
  <si>
    <t>Bodennutzung und Ernte</t>
  </si>
  <si>
    <t>1.1</t>
  </si>
  <si>
    <t>Noch: Getreide</t>
  </si>
  <si>
    <t xml:space="preserve">  Brotgetreidearten</t>
  </si>
  <si>
    <t xml:space="preserve">    Weizen</t>
  </si>
  <si>
    <t xml:space="preserve">      Winterweizen</t>
  </si>
  <si>
    <t xml:space="preserve">      Sommerweizen und Hartweizen</t>
  </si>
  <si>
    <t xml:space="preserve">    Roggen und Wintermenggetreide</t>
  </si>
  <si>
    <t xml:space="preserve">  Futtergetreidearten</t>
  </si>
  <si>
    <t xml:space="preserve">    Gerste</t>
  </si>
  <si>
    <t xml:space="preserve">      Wintergerste</t>
  </si>
  <si>
    <t xml:space="preserve">      Sommergerste</t>
  </si>
  <si>
    <t xml:space="preserve">    Triticale</t>
  </si>
  <si>
    <t xml:space="preserve">    Hafer und Sommermenggetreide</t>
  </si>
  <si>
    <r>
      <t xml:space="preserve">2 </t>
    </r>
    <r>
      <rPr>
        <sz val="8"/>
        <rFont val="Arial"/>
        <family val="2"/>
      </rPr>
      <t xml:space="preserve"> Erträge in Grünmasse gerechnet</t>
    </r>
  </si>
  <si>
    <t>in 1 000 ha</t>
  </si>
  <si>
    <r>
      <t>Anbaufläche</t>
    </r>
    <r>
      <rPr>
        <vertAlign val="superscript"/>
        <sz val="9"/>
        <rFont val="Arial"/>
        <family val="2"/>
      </rPr>
      <t>1</t>
    </r>
  </si>
  <si>
    <r>
      <t>Gras auf dem Ackerland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(zum Abmähen und Abweiden)</t>
    </r>
  </si>
  <si>
    <r>
      <t>Grünmais zur Grünfutter- und Silagegewinnung</t>
    </r>
    <r>
      <rPr>
        <vertAlign val="superscript"/>
        <sz val="9"/>
        <rFont val="Arial"/>
        <family val="2"/>
      </rPr>
      <t>2</t>
    </r>
  </si>
  <si>
    <r>
      <t>Dauerwiesen</t>
    </r>
    <r>
      <rPr>
        <vertAlign val="superscript"/>
        <sz val="9"/>
        <rFont val="Arial"/>
        <family val="2"/>
      </rPr>
      <t>1</t>
    </r>
  </si>
  <si>
    <r>
      <t>Mähweiden und Weiden</t>
    </r>
    <r>
      <rPr>
        <vertAlign val="superscript"/>
        <sz val="9"/>
        <rFont val="Arial"/>
        <family val="2"/>
      </rPr>
      <t>1</t>
    </r>
  </si>
  <si>
    <r>
      <t>Klee und Kleegras</t>
    </r>
    <r>
      <rPr>
        <vertAlign val="superscript"/>
        <sz val="9"/>
        <rFont val="Arial"/>
        <family val="2"/>
      </rPr>
      <t>1</t>
    </r>
  </si>
  <si>
    <r>
      <t>Mähweiden  und Weiden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</si>
  <si>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Die Vergleichbarkeit mit früheren Berichten ist wegen Wechsel der Methodik eingeschränkt. Grünfutter- und Silageerträge (-ernten) sowie 
    die Weidenutzung auf diesen Flächen werden nicht mehr wie bisher  in Heuwert mit 85 Prozent Trockenmasse angegeben, sondern 
    ab 2010 in Trockenmasse  (TM). </t>
    </r>
  </si>
  <si>
    <r>
      <t xml:space="preserve">Anbaufläche </t>
    </r>
    <r>
      <rPr>
        <vertAlign val="superscript"/>
        <sz val="9"/>
        <rFont val="Arial"/>
        <family val="2"/>
      </rPr>
      <t>1</t>
    </r>
  </si>
  <si>
    <r>
      <t>Grünmais Silomais</t>
    </r>
    <r>
      <rPr>
        <vertAlign val="superscript"/>
        <sz val="9"/>
        <rFont val="Arial"/>
        <family val="2"/>
      </rPr>
      <t>1</t>
    </r>
  </si>
  <si>
    <r>
      <t xml:space="preserve">3 </t>
    </r>
    <r>
      <rPr>
        <sz val="8"/>
        <rFont val="Arial"/>
        <family val="2"/>
      </rPr>
      <t xml:space="preserve"> Erträge in Grünmasse gerechnet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</si>
  <si>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Anbauflächen der Kreise und Naturräume für das Jahr 2012 wurden näherungsweise auf Basis der Daten der Boden-
    nutzungshaupterhebung 2011 bzw. 2012 geschätzt.</t>
    </r>
  </si>
  <si>
    <r>
      <t>Mähweiden und Weiden</t>
    </r>
    <r>
      <rPr>
        <vertAlign val="superscript"/>
        <sz val="9"/>
        <rFont val="Arial"/>
        <family val="2"/>
      </rPr>
      <t>2</t>
    </r>
  </si>
  <si>
    <r>
      <t>Dauerwiesen</t>
    </r>
    <r>
      <rPr>
        <vertAlign val="superscript"/>
        <sz val="9"/>
        <rFont val="Arial"/>
        <family val="2"/>
      </rPr>
      <t>2</t>
    </r>
  </si>
  <si>
    <r>
      <t>Gras auf dem Ackerland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(zum Abmähen und Abweiden)</t>
    </r>
  </si>
  <si>
    <r>
      <t>Grünmais zur Grünfutter- und Silagegewinnung</t>
    </r>
    <r>
      <rPr>
        <vertAlign val="superscript"/>
        <sz val="9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</si>
  <si>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Anbauflächen der Kreise und Naturräume für das Jahr 2012 wurden näherungsweise auf Basis der Daten der Bodennutzungs-
    haupterhebung 2011 bzw. 2012 geschätzt.</t>
    </r>
  </si>
  <si>
    <t>KREISFREIE STADT 
KREIS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</si>
  <si>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Erträge in Grünmasse gerechnet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</si>
  <si>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Hinweis: Die Vergleichbarkeit mit früheren Berichten ist wegen Wechsel der Methodik eingeschränkt. Grünfutter- und Silageerträge 
    (-ernten) sowie die Weidenutzung auf diesen Flächen werden nicht mehr wie bisher in Heuwert mit 85 Prozent Trockenmasse 
    angegeben, sondern ab 2010 in Trockenmasse  (TM). 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</si>
  <si>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Hinweis: Die Vergleichbarkeit mit früheren Berichten ist wegen Wechsel der Methodik eingeschränkt. Grünfutter- und Silageerträge 
    (-ernten) sowie die Weidenutzung auf diesen Flächen werden nicht mehr wie bisher in Heuwert mit 85 Prozent Trockenmasse 
    angegeben, sondern ab 2010 in Trockenmasse  (TM). </t>
    </r>
  </si>
  <si>
    <t>Kennziffer: CI/C II - j/12 SH</t>
  </si>
  <si>
    <t>Auskunftsdienst:</t>
  </si>
  <si>
    <t>( )</t>
  </si>
  <si>
    <t>Zahlenwert mit eingeschränkter Aussagefähigkeit</t>
  </si>
  <si>
    <t>/</t>
  </si>
  <si>
    <t>Zahlenwert nicht sicher genug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</si>
  <si>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</si>
  <si>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</si>
  <si>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1.</t>
  </si>
  <si>
    <t>1.2</t>
  </si>
  <si>
    <t>1.3</t>
  </si>
  <si>
    <t>1.4</t>
  </si>
  <si>
    <t>1.5</t>
  </si>
  <si>
    <t>1.6</t>
  </si>
  <si>
    <t>1.7</t>
  </si>
  <si>
    <t xml:space="preserve">Nutzungs- und Fruchtarten, Anbau, Ertrag und Erntemengen landwirtschaftlicher Felsfrüchte  </t>
  </si>
  <si>
    <t xml:space="preserve">in Schleswig-Holstein Durchschnitt der Jahre 2006 - 2011  </t>
  </si>
  <si>
    <t xml:space="preserve">in Schleswig-Holstein 2011  </t>
  </si>
  <si>
    <t xml:space="preserve">in Schleswig-Holstein 2012  </t>
  </si>
  <si>
    <t xml:space="preserve">nach Hauptnaturraum Marsch   </t>
  </si>
  <si>
    <t xml:space="preserve">nach Hauptnaturraum Hohe Geest  </t>
  </si>
  <si>
    <t xml:space="preserve">nach Hauptnaturraum Vorgeest  </t>
  </si>
  <si>
    <t xml:space="preserve">nach Hauptnaturraum Hügelland  </t>
  </si>
  <si>
    <t xml:space="preserve">Hektarerträge ausgewählter Feldfrüchte in den Kreisen 2012  </t>
  </si>
  <si>
    <t>1. Nutzungs- und Fruchtarten, Anbau, Ertrag und Erntemenge landwirtschaftlicher Feldfrüchte</t>
  </si>
  <si>
    <t>1.1 Schleswig-Holstein Durchschnitt der Jahr 2006 - 2011</t>
  </si>
  <si>
    <t>1.2 Schleswig-Holstein 2011</t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</si>
  <si>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Nutzungs- und Fruchtarten, Anbau, Ertrag und Erntemenge landwirtschaftlicher Feldfrüchte</t>
    </r>
  </si>
  <si>
    <t>1.3 Schleswig-Holstein 2012</t>
  </si>
  <si>
    <r>
      <t xml:space="preserve">Noch: </t>
    </r>
    <r>
      <rPr>
        <b/>
        <sz val="10"/>
        <rFont val="Arial"/>
        <family val="2"/>
      </rPr>
      <t>1. Nutzungs- und Fruchtarten, Anbau, Ertrag und Erntemenge landwirtschaftlicher Feldfrüchte</t>
    </r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</si>
  <si>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>1. Nutzungs- und Fruchtarten, Anbau, Ertrag und Erntemenge landwirtschaftlicher Feldfrüchte</t>
    </r>
  </si>
  <si>
    <t>1.4 nach Hauptnaturraum Marsch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</si>
  <si>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1.4 nach Hauptnaturraum Marsch</t>
    </r>
  </si>
  <si>
    <t>1.5 nach Hauptnaturraum Hohe Geest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</si>
  <si>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1.5 nach Hauptnaturraum Hohe Geest</t>
    </r>
  </si>
  <si>
    <t>1.6 nach Hauptnaturraum Vorgeest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</si>
  <si>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1.6 nach Hauptnaturraum Vorgeest</t>
    </r>
  </si>
  <si>
    <t>1.7 nach Hauptnaturraum Hügelland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</si>
  <si>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1.7 nach Hauptnaturraum Hügelland</t>
    </r>
  </si>
  <si>
    <t>2. Hektarerträge ausgewählter Feldfrüchte in den Kreisen 2012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</si>
  <si>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2. Hektarerträgen ausgewählter Feldfrüchte in den Kreisen 2012</t>
    </r>
  </si>
  <si>
    <t>Herausgegeben am: 28. Juni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</si>
</sst>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##\ ###\ ##0&quot;  &quot;;\-###\ ###\ ##0&quot;  &quot;;&quot;-  &quot;"/>
    <numFmt numFmtId="166" formatCode="###\ ###\ ##0.0&quot;  &quot;;\-###\ ###\ ##0.0&quot;  &quot;;&quot;-  &quot;"/>
    <numFmt numFmtId="167" formatCode="#####\ ###\ ##0&quot;  &quot;;\-#####\ ###\ ##0&quot;  &quot;;&quot;-  &quot;\ \ "/>
    <numFmt numFmtId="168" formatCode="#####\ ###\ ##0.0&quot;  &quot;;\-#####\ ###\ ##0.0&quot;  &quot;;&quot;-  &quot;\ \ "/>
    <numFmt numFmtId="169" formatCode="@*.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MS Sans Serif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sz val="3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19">
    <xf numFmtId="0" fontId="0" fillId="0" borderId="0"/>
    <xf numFmtId="0" fontId="2" fillId="2" borderId="2" applyFill="0" applyBorder="0" applyAlignment="0">
      <alignment horizontal="left" vertical="center" indent="1"/>
    </xf>
    <xf numFmtId="0" fontId="19" fillId="0" borderId="0" applyNumberFormat="0" applyFill="0" applyBorder="0" applyAlignment="0" applyProtection="0"/>
    <xf numFmtId="0" fontId="11" fillId="0" borderId="0"/>
    <xf numFmtId="0" fontId="11" fillId="0" borderId="0"/>
    <xf numFmtId="0" fontId="2" fillId="2" borderId="1" applyBorder="0" applyAlignment="0">
      <alignment horizontal="centerContinuous"/>
    </xf>
    <xf numFmtId="0" fontId="20" fillId="0" borderId="0" applyFill="0" applyAlignment="0"/>
    <xf numFmtId="0" fontId="21" fillId="0" borderId="0" applyFill="0" applyBorder="0" applyAlignment="0"/>
    <xf numFmtId="0" fontId="13" fillId="0" borderId="0" applyFill="0" applyBorder="0" applyAlignment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20" fillId="0" borderId="0"/>
    <xf numFmtId="0" fontId="2" fillId="0" borderId="0"/>
    <xf numFmtId="0" fontId="26" fillId="0" borderId="0"/>
  </cellStyleXfs>
  <cellXfs count="18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/>
    <xf numFmtId="0" fontId="7" fillId="0" borderId="0" xfId="0" applyFont="1"/>
    <xf numFmtId="0" fontId="2" fillId="0" borderId="0" xfId="0" applyFont="1"/>
    <xf numFmtId="0" fontId="11" fillId="0" borderId="0" xfId="3"/>
    <xf numFmtId="0" fontId="20" fillId="0" borderId="0" xfId="3" applyFont="1"/>
    <xf numFmtId="0" fontId="20" fillId="0" borderId="0" xfId="3" applyFont="1" applyAlignment="1">
      <alignment horizontal="left" vertical="top"/>
    </xf>
    <xf numFmtId="0" fontId="20" fillId="0" borderId="0" xfId="3" applyFont="1" applyAlignment="1">
      <alignment horizontal="left"/>
    </xf>
    <xf numFmtId="0" fontId="19" fillId="0" borderId="0" xfId="2" applyAlignment="1">
      <alignment horizontal="left"/>
    </xf>
    <xf numFmtId="0" fontId="2" fillId="0" borderId="0" xfId="4" quotePrefix="1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horizontal="left"/>
    </xf>
    <xf numFmtId="0" fontId="2" fillId="0" borderId="0" xfId="3" applyFont="1"/>
    <xf numFmtId="0" fontId="2" fillId="0" borderId="0" xfId="3" applyFont="1" applyAlignment="1">
      <alignment horizontal="left"/>
    </xf>
    <xf numFmtId="0" fontId="5" fillId="0" borderId="0" xfId="0" applyFont="1" applyBorder="1"/>
    <xf numFmtId="0" fontId="2" fillId="0" borderId="0" xfId="0" applyFont="1" applyAlignment="1"/>
    <xf numFmtId="0" fontId="6" fillId="0" borderId="0" xfId="0" applyFont="1"/>
    <xf numFmtId="0" fontId="14" fillId="0" borderId="0" xfId="0" applyFont="1"/>
    <xf numFmtId="0" fontId="15" fillId="0" borderId="0" xfId="0" applyFont="1"/>
    <xf numFmtId="0" fontId="5" fillId="0" borderId="0" xfId="0" applyFont="1" applyAlignment="1">
      <alignment horizontal="center" vertical="center"/>
    </xf>
    <xf numFmtId="0" fontId="13" fillId="0" borderId="0" xfId="0" applyFont="1" applyFill="1"/>
    <xf numFmtId="0" fontId="16" fillId="0" borderId="0" xfId="0" applyFont="1"/>
    <xf numFmtId="0" fontId="3" fillId="0" borderId="0" xfId="0" applyFont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164" fontId="0" fillId="0" borderId="0" xfId="0" applyNumberFormat="1"/>
    <xf numFmtId="0" fontId="5" fillId="0" borderId="0" xfId="0" applyFont="1"/>
    <xf numFmtId="0" fontId="2" fillId="0" borderId="0" xfId="1" applyFill="1" applyBorder="1" applyAlignment="1"/>
    <xf numFmtId="0" fontId="5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1" fillId="0" borderId="0" xfId="3" applyAlignment="1">
      <alignment horizontal="left" vertical="top" wrapText="1"/>
    </xf>
    <xf numFmtId="0" fontId="20" fillId="0" borderId="0" xfId="3" applyFont="1" applyAlignment="1">
      <alignment horizontal="left" wrapText="1"/>
    </xf>
    <xf numFmtId="0" fontId="11" fillId="0" borderId="0" xfId="3" applyAlignment="1">
      <alignment horizontal="left" wrapText="1"/>
    </xf>
    <xf numFmtId="0" fontId="11" fillId="0" borderId="0" xfId="3" applyFont="1"/>
    <xf numFmtId="0" fontId="5" fillId="0" borderId="0" xfId="4" applyFont="1" applyAlignment="1">
      <alignment horizontal="left"/>
    </xf>
    <xf numFmtId="0" fontId="20" fillId="0" borderId="0" xfId="16"/>
    <xf numFmtId="0" fontId="8" fillId="0" borderId="0" xfId="16" applyFont="1"/>
    <xf numFmtId="0" fontId="17" fillId="0" borderId="0" xfId="16" applyFont="1"/>
    <xf numFmtId="0" fontId="8" fillId="0" borderId="0" xfId="16" applyFont="1" applyAlignment="1">
      <alignment horizontal="right"/>
    </xf>
    <xf numFmtId="0" fontId="2" fillId="0" borderId="0" xfId="16" applyFont="1"/>
    <xf numFmtId="0" fontId="9" fillId="0" borderId="0" xfId="16" applyFont="1" applyAlignment="1">
      <alignment horizontal="center"/>
    </xf>
    <xf numFmtId="0" fontId="29" fillId="0" borderId="0" xfId="11" applyFont="1" applyAlignment="1">
      <alignment horizontal="right" vertical="center" wrapText="1"/>
    </xf>
    <xf numFmtId="0" fontId="3" fillId="0" borderId="0" xfId="11" applyFont="1"/>
    <xf numFmtId="0" fontId="30" fillId="0" borderId="0" xfId="11" applyFont="1" applyAlignment="1">
      <alignment horizontal="right" wrapText="1"/>
    </xf>
    <xf numFmtId="0" fontId="30" fillId="0" borderId="0" xfId="11" applyFont="1" applyAlignment="1">
      <alignment wrapText="1"/>
    </xf>
    <xf numFmtId="0" fontId="13" fillId="0" borderId="0" xfId="11" applyFont="1" applyAlignment="1">
      <alignment horizontal="right" wrapText="1"/>
    </xf>
    <xf numFmtId="0" fontId="31" fillId="0" borderId="0" xfId="11" applyFont="1" applyAlignment="1">
      <alignment horizontal="right" wrapText="1"/>
    </xf>
    <xf numFmtId="0" fontId="31" fillId="0" borderId="0" xfId="11" applyFont="1" applyAlignment="1">
      <alignment wrapText="1"/>
    </xf>
    <xf numFmtId="0" fontId="13" fillId="0" borderId="0" xfId="11" applyFont="1" applyAlignment="1">
      <alignment wrapText="1"/>
    </xf>
    <xf numFmtId="0" fontId="13" fillId="0" borderId="0" xfId="11" applyFont="1" applyAlignment="1">
      <alignment vertical="top" wrapText="1"/>
    </xf>
    <xf numFmtId="16" fontId="13" fillId="0" borderId="0" xfId="11" quotePrefix="1" applyNumberFormat="1" applyFont="1" applyAlignment="1">
      <alignment wrapText="1"/>
    </xf>
    <xf numFmtId="0" fontId="13" fillId="0" borderId="0" xfId="11" quotePrefix="1" applyFont="1" applyAlignment="1">
      <alignment wrapText="1"/>
    </xf>
    <xf numFmtId="0" fontId="13" fillId="0" borderId="0" xfId="11" applyNumberFormat="1" applyFont="1" applyAlignment="1">
      <alignment horizontal="right" wrapText="1"/>
    </xf>
    <xf numFmtId="0" fontId="13" fillId="0" borderId="0" xfId="11" applyFont="1" applyAlignment="1"/>
    <xf numFmtId="0" fontId="13" fillId="0" borderId="0" xfId="11" quotePrefix="1" applyFont="1" applyAlignment="1">
      <alignment vertical="top"/>
    </xf>
    <xf numFmtId="0" fontId="13" fillId="0" borderId="0" xfId="11" quotePrefix="1" applyFont="1" applyAlignment="1"/>
    <xf numFmtId="0" fontId="13" fillId="0" borderId="0" xfId="11" applyFont="1"/>
    <xf numFmtId="0" fontId="3" fillId="0" borderId="0" xfId="11" applyFont="1" applyAlignment="1"/>
    <xf numFmtId="0" fontId="3" fillId="0" borderId="0" xfId="11" applyFont="1" applyFill="1" applyAlignment="1">
      <alignment horizontal="center"/>
    </xf>
    <xf numFmtId="0" fontId="3" fillId="0" borderId="0" xfId="11" applyFont="1" applyFill="1"/>
    <xf numFmtId="0" fontId="3" fillId="0" borderId="0" xfId="11" applyFont="1" applyFill="1" applyAlignment="1">
      <alignment horizontal="left"/>
    </xf>
    <xf numFmtId="0" fontId="32" fillId="0" borderId="0" xfId="11" applyFont="1" applyAlignment="1">
      <alignment horizontal="right" wrapText="1"/>
    </xf>
    <xf numFmtId="0" fontId="13" fillId="2" borderId="6" xfId="5" applyFont="1" applyBorder="1" applyAlignment="1">
      <alignment horizontal="center" vertical="center"/>
    </xf>
    <xf numFmtId="0" fontId="13" fillId="2" borderId="7" xfId="5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168" fontId="13" fillId="0" borderId="5" xfId="0" applyNumberFormat="1" applyFont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168" fontId="13" fillId="0" borderId="5" xfId="0" applyNumberFormat="1" applyFont="1" applyBorder="1" applyAlignment="1"/>
    <xf numFmtId="166" fontId="13" fillId="0" borderId="0" xfId="0" applyNumberFormat="1" applyFont="1" applyBorder="1" applyAlignment="1"/>
    <xf numFmtId="165" fontId="13" fillId="0" borderId="0" xfId="0" applyNumberFormat="1" applyFont="1" applyBorder="1" applyAlignment="1"/>
    <xf numFmtId="168" fontId="13" fillId="0" borderId="5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167" fontId="13" fillId="0" borderId="0" xfId="0" applyNumberFormat="1" applyFont="1" applyBorder="1" applyAlignment="1">
      <alignment horizontal="right"/>
    </xf>
    <xf numFmtId="0" fontId="13" fillId="0" borderId="9" xfId="0" applyFont="1" applyBorder="1" applyAlignment="1">
      <alignment horizontal="left"/>
    </xf>
    <xf numFmtId="168" fontId="13" fillId="0" borderId="8" xfId="0" applyNumberFormat="1" applyFont="1" applyBorder="1" applyAlignment="1">
      <alignment horizontal="right"/>
    </xf>
    <xf numFmtId="168" fontId="13" fillId="0" borderId="9" xfId="0" applyNumberFormat="1" applyFont="1" applyBorder="1" applyAlignment="1">
      <alignment horizontal="right"/>
    </xf>
    <xf numFmtId="165" fontId="13" fillId="0" borderId="9" xfId="0" applyNumberFormat="1" applyFont="1" applyBorder="1" applyAlignment="1"/>
    <xf numFmtId="167" fontId="13" fillId="0" borderId="5" xfId="0" applyNumberFormat="1" applyFont="1" applyBorder="1" applyAlignment="1"/>
    <xf numFmtId="0" fontId="13" fillId="0" borderId="4" xfId="0" applyFont="1" applyBorder="1" applyAlignment="1">
      <alignment horizontal="left" vertical="center"/>
    </xf>
    <xf numFmtId="168" fontId="13" fillId="0" borderId="3" xfId="0" applyNumberFormat="1" applyFont="1" applyBorder="1" applyAlignment="1">
      <alignment vertical="center"/>
    </xf>
    <xf numFmtId="166" fontId="13" fillId="0" borderId="4" xfId="0" applyNumberFormat="1" applyFont="1" applyBorder="1" applyAlignment="1">
      <alignment vertical="center"/>
    </xf>
    <xf numFmtId="165" fontId="13" fillId="0" borderId="4" xfId="0" applyNumberFormat="1" applyFont="1" applyBorder="1" applyAlignment="1">
      <alignment vertical="center"/>
    </xf>
    <xf numFmtId="168" fontId="13" fillId="0" borderId="5" xfId="0" applyNumberFormat="1" applyFont="1" applyBorder="1" applyAlignment="1">
      <alignment horizontal="right" indent="2"/>
    </xf>
    <xf numFmtId="166" fontId="13" fillId="0" borderId="0" xfId="0" applyNumberFormat="1" applyFont="1" applyBorder="1" applyAlignment="1">
      <alignment horizontal="right" indent="2"/>
    </xf>
    <xf numFmtId="167" fontId="13" fillId="0" borderId="0" xfId="0" applyNumberFormat="1" applyFont="1" applyBorder="1" applyAlignment="1">
      <alignment horizontal="right" indent="2"/>
    </xf>
    <xf numFmtId="168" fontId="13" fillId="0" borderId="8" xfId="0" applyNumberFormat="1" applyFont="1" applyBorder="1" applyAlignment="1">
      <alignment horizontal="right" indent="2"/>
    </xf>
    <xf numFmtId="166" fontId="13" fillId="0" borderId="9" xfId="0" applyNumberFormat="1" applyFont="1" applyBorder="1" applyAlignment="1">
      <alignment horizontal="right" indent="2"/>
    </xf>
    <xf numFmtId="167" fontId="13" fillId="0" borderId="9" xfId="0" applyNumberFormat="1" applyFont="1" applyBorder="1" applyAlignment="1">
      <alignment horizontal="right"/>
    </xf>
    <xf numFmtId="0" fontId="13" fillId="0" borderId="4" xfId="0" applyFont="1" applyBorder="1" applyAlignment="1">
      <alignment horizontal="left"/>
    </xf>
    <xf numFmtId="165" fontId="13" fillId="0" borderId="0" xfId="0" applyNumberFormat="1" applyFont="1" applyBorder="1" applyAlignment="1">
      <alignment horizontal="right" indent="1"/>
    </xf>
    <xf numFmtId="167" fontId="13" fillId="0" borderId="0" xfId="0" applyNumberFormat="1" applyFont="1" applyBorder="1" applyAlignment="1">
      <alignment horizontal="right" indent="1"/>
    </xf>
    <xf numFmtId="167" fontId="13" fillId="0" borderId="9" xfId="0" applyNumberFormat="1" applyFont="1" applyBorder="1" applyAlignment="1">
      <alignment horizontal="right" indent="2"/>
    </xf>
    <xf numFmtId="167" fontId="13" fillId="0" borderId="9" xfId="0" applyNumberFormat="1" applyFont="1" applyBorder="1" applyAlignment="1">
      <alignment horizontal="right" indent="1"/>
    </xf>
    <xf numFmtId="0" fontId="13" fillId="0" borderId="2" xfId="0" applyFont="1" applyBorder="1" applyAlignment="1">
      <alignment horizontal="left"/>
    </xf>
    <xf numFmtId="167" fontId="13" fillId="0" borderId="3" xfId="0" applyNumberFormat="1" applyFont="1" applyBorder="1" applyAlignment="1">
      <alignment vertical="center"/>
    </xf>
    <xf numFmtId="168" fontId="31" fillId="0" borderId="5" xfId="0" applyNumberFormat="1" applyFont="1" applyBorder="1" applyAlignment="1">
      <alignment horizontal="right"/>
    </xf>
    <xf numFmtId="165" fontId="31" fillId="0" borderId="0" xfId="0" applyNumberFormat="1" applyFont="1" applyBorder="1" applyAlignment="1">
      <alignment horizontal="right"/>
    </xf>
    <xf numFmtId="167" fontId="31" fillId="0" borderId="0" xfId="0" applyNumberFormat="1" applyFont="1" applyBorder="1" applyAlignment="1">
      <alignment horizontal="right"/>
    </xf>
    <xf numFmtId="167" fontId="31" fillId="0" borderId="8" xfId="0" applyNumberFormat="1" applyFont="1" applyBorder="1" applyAlignment="1">
      <alignment horizontal="right"/>
    </xf>
    <xf numFmtId="168" fontId="31" fillId="0" borderId="9" xfId="0" applyNumberFormat="1" applyFont="1" applyBorder="1" applyAlignment="1">
      <alignment horizontal="right"/>
    </xf>
    <xf numFmtId="167" fontId="31" fillId="0" borderId="0" xfId="0" applyNumberFormat="1" applyFont="1" applyBorder="1" applyAlignment="1">
      <alignment horizontal="right" indent="2"/>
    </xf>
    <xf numFmtId="167" fontId="31" fillId="0" borderId="0" xfId="0" applyNumberFormat="1" applyFont="1" applyBorder="1" applyAlignment="1">
      <alignment horizontal="right" indent="1"/>
    </xf>
    <xf numFmtId="167" fontId="31" fillId="0" borderId="9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167" fontId="13" fillId="0" borderId="5" xfId="0" applyNumberFormat="1" applyFont="1" applyBorder="1" applyAlignment="1">
      <alignment horizontal="right" indent="2"/>
    </xf>
    <xf numFmtId="167" fontId="31" fillId="0" borderId="8" xfId="0" applyNumberFormat="1" applyFont="1" applyBorder="1" applyAlignment="1">
      <alignment horizontal="right" indent="2"/>
    </xf>
    <xf numFmtId="168" fontId="31" fillId="0" borderId="9" xfId="0" applyNumberFormat="1" applyFont="1" applyBorder="1" applyAlignment="1">
      <alignment horizontal="right" indent="2"/>
    </xf>
    <xf numFmtId="168" fontId="31" fillId="0" borderId="8" xfId="0" applyNumberFormat="1" applyFont="1" applyBorder="1" applyAlignment="1">
      <alignment horizontal="right"/>
    </xf>
    <xf numFmtId="0" fontId="13" fillId="2" borderId="10" xfId="5" applyFont="1" applyBorder="1" applyAlignment="1">
      <alignment horizontal="center" vertical="center" wrapText="1"/>
    </xf>
    <xf numFmtId="0" fontId="13" fillId="2" borderId="6" xfId="5" applyFont="1" applyBorder="1" applyAlignment="1">
      <alignment horizontal="center" vertical="center" wrapText="1"/>
    </xf>
    <xf numFmtId="0" fontId="13" fillId="2" borderId="7" xfId="5" applyFont="1" applyBorder="1" applyAlignment="1">
      <alignment horizontal="center" vertical="center" wrapText="1"/>
    </xf>
    <xf numFmtId="0" fontId="13" fillId="2" borderId="10" xfId="5" applyFont="1" applyBorder="1" applyAlignment="1">
      <alignment horizontal="centerContinuous" vertical="center"/>
    </xf>
    <xf numFmtId="0" fontId="13" fillId="2" borderId="6" xfId="5" applyFont="1" applyBorder="1" applyAlignment="1">
      <alignment horizontal="centerContinuous"/>
    </xf>
    <xf numFmtId="0" fontId="13" fillId="2" borderId="7" xfId="5" applyFont="1" applyBorder="1" applyAlignment="1">
      <alignment horizontal="centerContinuous"/>
    </xf>
    <xf numFmtId="164" fontId="13" fillId="0" borderId="0" xfId="0" applyNumberFormat="1" applyFont="1" applyBorder="1" applyAlignment="1">
      <alignment horizontal="right"/>
    </xf>
    <xf numFmtId="0" fontId="13" fillId="0" borderId="13" xfId="0" applyFont="1" applyBorder="1" applyAlignment="1">
      <alignment horizontal="left" vertical="center"/>
    </xf>
    <xf numFmtId="0" fontId="13" fillId="2" borderId="11" xfId="5" applyFont="1" applyBorder="1" applyAlignment="1">
      <alignment horizontal="center" vertical="center" wrapText="1"/>
    </xf>
    <xf numFmtId="168" fontId="31" fillId="0" borderId="5" xfId="0" applyNumberFormat="1" applyFont="1" applyBorder="1" applyAlignment="1">
      <alignment horizontal="right" indent="2"/>
    </xf>
    <xf numFmtId="166" fontId="31" fillId="0" borderId="0" xfId="0" applyNumberFormat="1" applyFont="1" applyBorder="1" applyAlignment="1">
      <alignment horizontal="right" indent="2"/>
    </xf>
    <xf numFmtId="168" fontId="13" fillId="0" borderId="9" xfId="0" applyNumberFormat="1" applyFont="1" applyBorder="1" applyAlignment="1">
      <alignment horizontal="right" indent="2"/>
    </xf>
    <xf numFmtId="165" fontId="31" fillId="0" borderId="0" xfId="0" applyNumberFormat="1" applyFont="1" applyBorder="1" applyAlignment="1">
      <alignment horizontal="right" indent="1"/>
    </xf>
    <xf numFmtId="165" fontId="13" fillId="0" borderId="9" xfId="0" applyNumberFormat="1" applyFont="1" applyBorder="1" applyAlignment="1">
      <alignment horizontal="right" indent="1"/>
    </xf>
    <xf numFmtId="0" fontId="13" fillId="0" borderId="2" xfId="0" applyFont="1" applyBorder="1" applyAlignment="1">
      <alignment horizontal="left" vertical="center" indent="1"/>
    </xf>
    <xf numFmtId="168" fontId="31" fillId="0" borderId="0" xfId="0" applyNumberFormat="1" applyFont="1" applyBorder="1" applyAlignment="1">
      <alignment horizontal="right"/>
    </xf>
    <xf numFmtId="0" fontId="13" fillId="0" borderId="13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166" fontId="31" fillId="0" borderId="9" xfId="0" applyNumberFormat="1" applyFont="1" applyBorder="1" applyAlignment="1">
      <alignment horizontal="right" indent="2"/>
    </xf>
    <xf numFmtId="166" fontId="31" fillId="0" borderId="9" xfId="0" applyNumberFormat="1" applyFont="1" applyBorder="1" applyAlignment="1"/>
    <xf numFmtId="0" fontId="2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0" fillId="0" borderId="0" xfId="0" applyFont="1" applyAlignment="1"/>
    <xf numFmtId="169" fontId="13" fillId="0" borderId="0" xfId="11" applyNumberFormat="1" applyFont="1" applyAlignment="1">
      <alignment wrapText="1"/>
    </xf>
    <xf numFmtId="0" fontId="17" fillId="0" borderId="0" xfId="16" applyFont="1" applyAlignment="1">
      <alignment horizontal="right"/>
    </xf>
    <xf numFmtId="0" fontId="10" fillId="0" borderId="0" xfId="16" applyFont="1" applyAlignment="1">
      <alignment horizontal="center" wrapText="1"/>
    </xf>
    <xf numFmtId="0" fontId="22" fillId="0" borderId="0" xfId="16" applyFont="1"/>
    <xf numFmtId="0" fontId="23" fillId="0" borderId="0" xfId="16" applyFont="1" applyAlignment="1">
      <alignment horizontal="right" vertical="center"/>
    </xf>
    <xf numFmtId="0" fontId="17" fillId="0" borderId="0" xfId="16" applyFont="1" applyAlignment="1">
      <alignment horizontal="right" vertical="center"/>
    </xf>
    <xf numFmtId="0" fontId="24" fillId="0" borderId="0" xfId="16" applyFont="1" applyAlignment="1">
      <alignment horizontal="right"/>
    </xf>
    <xf numFmtId="0" fontId="27" fillId="0" borderId="0" xfId="3" applyFont="1" applyAlignment="1"/>
    <xf numFmtId="0" fontId="20" fillId="0" borderId="0" xfId="3" applyFont="1" applyAlignment="1">
      <alignment horizontal="left" wrapText="1"/>
    </xf>
    <xf numFmtId="0" fontId="12" fillId="0" borderId="0" xfId="3" applyFont="1" applyAlignment="1">
      <alignment horizontal="left"/>
    </xf>
    <xf numFmtId="0" fontId="18" fillId="0" borderId="0" xfId="3" applyFont="1" applyAlignment="1">
      <alignment horizontal="left"/>
    </xf>
    <xf numFmtId="0" fontId="17" fillId="0" borderId="0" xfId="3" applyFont="1" applyAlignment="1">
      <alignment horizontal="left"/>
    </xf>
    <xf numFmtId="0" fontId="25" fillId="0" borderId="0" xfId="3" applyFont="1" applyAlignment="1">
      <alignment horizontal="left"/>
    </xf>
    <xf numFmtId="0" fontId="25" fillId="0" borderId="0" xfId="3" applyFont="1" applyAlignment="1">
      <alignment horizontal="left" vertical="top" wrapText="1"/>
    </xf>
    <xf numFmtId="0" fontId="11" fillId="0" borderId="0" xfId="3" applyAlignment="1">
      <alignment horizontal="left" vertical="top" wrapText="1"/>
    </xf>
    <xf numFmtId="0" fontId="11" fillId="0" borderId="0" xfId="3" applyAlignment="1">
      <alignment horizontal="left" wrapText="1"/>
    </xf>
    <xf numFmtId="0" fontId="20" fillId="0" borderId="0" xfId="3" applyFont="1" applyAlignment="1">
      <alignment horizontal="left" vertical="top"/>
    </xf>
    <xf numFmtId="0" fontId="25" fillId="0" borderId="0" xfId="3" applyFont="1" applyAlignment="1">
      <alignment horizontal="left" wrapText="1"/>
    </xf>
    <xf numFmtId="0" fontId="19" fillId="0" borderId="0" xfId="2" applyAlignment="1"/>
    <xf numFmtId="0" fontId="11" fillId="0" borderId="0" xfId="3" applyAlignment="1"/>
    <xf numFmtId="0" fontId="28" fillId="0" borderId="0" xfId="11" applyFont="1" applyAlignment="1">
      <alignment vertical="center" wrapText="1"/>
    </xf>
    <xf numFmtId="0" fontId="30" fillId="0" borderId="0" xfId="11" applyFont="1" applyAlignment="1">
      <alignment wrapText="1"/>
    </xf>
    <xf numFmtId="0" fontId="13" fillId="0" borderId="0" xfId="11" applyFont="1" applyAlignment="1"/>
    <xf numFmtId="0" fontId="11" fillId="0" borderId="0" xfId="11" applyAlignment="1"/>
    <xf numFmtId="0" fontId="31" fillId="0" borderId="0" xfId="11" applyFont="1" applyAlignment="1"/>
    <xf numFmtId="0" fontId="28" fillId="0" borderId="0" xfId="11" applyFont="1" applyAlignment="1"/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3" fillId="2" borderId="2" xfId="5" applyFont="1" applyBorder="1" applyAlignment="1">
      <alignment horizontal="center" vertical="center"/>
    </xf>
    <xf numFmtId="0" fontId="13" fillId="2" borderId="13" xfId="5" applyFont="1" applyBorder="1" applyAlignment="1">
      <alignment horizontal="center" vertical="center"/>
    </xf>
    <xf numFmtId="0" fontId="13" fillId="2" borderId="14" xfId="5" applyFont="1" applyBorder="1" applyAlignment="1">
      <alignment horizontal="center" vertical="center"/>
    </xf>
    <xf numFmtId="0" fontId="13" fillId="2" borderId="7" xfId="5" applyFont="1" applyBorder="1" applyAlignment="1">
      <alignment horizontal="center" vertical="center"/>
    </xf>
    <xf numFmtId="0" fontId="13" fillId="2" borderId="15" xfId="5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13" fillId="2" borderId="2" xfId="5" applyFont="1" applyBorder="1" applyAlignment="1">
      <alignment horizontal="center" vertical="center" wrapText="1"/>
    </xf>
    <xf numFmtId="0" fontId="13" fillId="2" borderId="13" xfId="5" applyFont="1" applyBorder="1" applyAlignment="1">
      <alignment horizontal="center" vertical="center" wrapText="1"/>
    </xf>
    <xf numFmtId="0" fontId="13" fillId="2" borderId="14" xfId="5" applyFont="1" applyBorder="1" applyAlignment="1">
      <alignment horizontal="center" vertical="center" wrapText="1"/>
    </xf>
    <xf numFmtId="0" fontId="13" fillId="2" borderId="10" xfId="5" applyFont="1" applyBorder="1" applyAlignment="1">
      <alignment horizontal="center" vertical="center"/>
    </xf>
    <xf numFmtId="0" fontId="13" fillId="2" borderId="6" xfId="5" applyFont="1" applyBorder="1" applyAlignment="1">
      <alignment horizontal="center" vertical="center"/>
    </xf>
    <xf numFmtId="0" fontId="3" fillId="0" borderId="0" xfId="0" applyFont="1" applyBorder="1" applyAlignment="1"/>
    <xf numFmtId="0" fontId="13" fillId="2" borderId="12" xfId="5" applyFont="1" applyBorder="1" applyAlignment="1">
      <alignment horizontal="center" vertical="center" wrapText="1"/>
    </xf>
    <xf numFmtId="0" fontId="0" fillId="0" borderId="11" xfId="0" applyBorder="1" applyAlignment="1"/>
    <xf numFmtId="0" fontId="13" fillId="2" borderId="3" xfId="5" applyFont="1" applyBorder="1" applyAlignment="1">
      <alignment horizontal="center" vertical="center" wrapText="1"/>
    </xf>
    <xf numFmtId="0" fontId="0" fillId="0" borderId="8" xfId="0" applyBorder="1" applyAlignment="1"/>
  </cellXfs>
  <cellStyles count="19">
    <cellStyle name="Arial, 10pt" xfId="6"/>
    <cellStyle name="Arial, 8pt" xfId="7"/>
    <cellStyle name="Arial, 9pt" xfId="8"/>
    <cellStyle name="ganze Tabelle" xfId="1"/>
    <cellStyle name="Hyperlink" xfId="2" builtinId="8"/>
    <cellStyle name="Standard" xfId="0" builtinId="0"/>
    <cellStyle name="Standard 2" xfId="9"/>
    <cellStyle name="Standard 2 2" xfId="10"/>
    <cellStyle name="Standard 3" xfId="11"/>
    <cellStyle name="Standard 3 2" xfId="3"/>
    <cellStyle name="Standard 4" xfId="12"/>
    <cellStyle name="Standard 5" xfId="13"/>
    <cellStyle name="Standard 6" xfId="14"/>
    <cellStyle name="Standard 7" xfId="15"/>
    <cellStyle name="Standard 8" xfId="16"/>
    <cellStyle name="Standard 9" xfId="18"/>
    <cellStyle name="Standard_T0_1" xfId="4"/>
    <cellStyle name="Tabellenkopf" xfId="5"/>
    <cellStyle name="Tabellenzeilen" xfId="17"/>
  </cellStyles>
  <dxfs count="6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6294" y="2601"/>
          <a:ext cx="1169896" cy="82182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7034</xdr:colOff>
      <xdr:row>32</xdr:row>
      <xdr:rowOff>47185</xdr:rowOff>
    </xdr:from>
    <xdr:to>
      <xdr:col>6</xdr:col>
      <xdr:colOff>871484</xdr:colOff>
      <xdr:row>51</xdr:row>
      <xdr:rowOff>156857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4" y="6409885"/>
          <a:ext cx="6408000" cy="31862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82061</xdr:rowOff>
    </xdr:from>
    <xdr:to>
      <xdr:col>2</xdr:col>
      <xdr:colOff>365760</xdr:colOff>
      <xdr:row>38</xdr:row>
      <xdr:rowOff>46892</xdr:rowOff>
    </xdr:to>
    <xdr:sp macro="" textlink="">
      <xdr:nvSpPr>
        <xdr:cNvPr id="2" name="Textfeld 1"/>
        <xdr:cNvSpPr txBox="1"/>
      </xdr:nvSpPr>
      <xdr:spPr>
        <a:xfrm>
          <a:off x="0" y="4344572"/>
          <a:ext cx="6337495" cy="20749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>
              <a:latin typeface="Arial" pitchFamily="34" charset="0"/>
              <a:cs typeface="Arial" pitchFamily="34" charset="0"/>
            </a:rPr>
            <a:t>Vorbemerkungen</a:t>
          </a:r>
        </a:p>
        <a:p>
          <a:endParaRPr lang="de-DE" sz="900"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vorliegende Statistische Bericht über die Bodennutzung und Ernte in Schleswig-Holstein 2012 ist eine Zusammenstellung der im Laufe des Jahres erstellten Ergebnisse – soweit vorhanden – auch in regionaler Gliederung und enthält die endgültigen Ergebnisse</a:t>
          </a:r>
        </a:p>
        <a:p>
          <a:pPr algn="just"/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Ernteberichterstattung über Feldfrüchte und Grünland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„Besonderen Ernteermittlung“ bei Getreide und Raps</a:t>
          </a:r>
        </a:p>
        <a:p>
          <a:pPr algn="just"/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 eaLnBrk="1" fontAlgn="auto" latinLnBrk="0" hangingPunct="1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für die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Erntefeststellungen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im Feldfruchtanbau erforderlichen Hektarerträge der Kulturen wurden über die   „Ernte- und Betriebsberichterstattung“  und „Besonderen Ernteermittlung“ gemäß §§ 46 und 47 des Agrarstatistikgesetzes ermit-telt. Die Flächen wurden durch die repräsentative Bodennutzungshaupterhebung 2012 ermittelt.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Bearbeitung/C_I_3_4j_S/C_I_3_4j_12_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ELDBER/STETIG/NATURR/FUTTERPF/HO-GEEST/HO-GE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FELDBER/STETIG/NATURR/GETREIDE/VORGEEST/VORGEE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FELDBER/STETIG/NATURR/HACKFR/VORGEEST/VORGE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ELDBER/STETIG/NATURR/OELFRUCH/VORGEEST/VORGEE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ELDBER/STETIG/NATURR/FUTTERPF/VORGEEST/VORGEE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FELDBER/STETIG/NATURR/GETREIDE/HUEGEL/HUEG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FELDBER/STETIG/NATURR/HACKFR/HUEGEL/HUEG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FELDBER/STETIG/NATURR/OELFRUCH/HUEGEL/HUEGE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FELDBER/STETIG/NATURR/FUTTERPF/HUEGEL/HUEGE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FELDBER/Ergebnisse-NR-Kreis/2012/Kreis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ELDBER/STETIG/LAND/LA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ELDBER/STETIG/NATURR/GETREIDE/MARSCH/MARS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ELDBER/STETIG/NATURR/HACKFR/MARSCH/MARS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ELDBER/STETIG/NATURR/OELFRUCH/MARSCH/MARSC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ELDBER/STETIG/NATURR/FUTTERPF/MARSCH/MARSC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ELDBER/STETIG/NATURR/GETREIDE/HO-GEEST/HO-GE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ELDBER/STETIG/NATURR/HACKFR/HO-GEEST/HO-GE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ELDBER/STETIG/NATURR/OELFRUCH/HO-GEEST/HO-GE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_j12_S"/>
      <sheetName val="Impressum"/>
      <sheetName val="Inhalt"/>
      <sheetName val="Vorbemerkung (4)"/>
      <sheetName val="Ergebnisse (5)"/>
      <sheetName val="Tab I (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lomais"/>
      <sheetName val="Klee u. Kleegras"/>
      <sheetName val="Gras a. d. Ackerland"/>
      <sheetName val="Dauerwiesen"/>
      <sheetName val="Weiden einsch. Mähw."/>
      <sheetName val="Wiesen u. Weiden einschl. Mäh."/>
      <sheetName val="Mähweiden"/>
      <sheetName val="Weiden"/>
      <sheetName val="Tabelle1"/>
      <sheetName val="Tabelle2"/>
    </sheetNames>
    <sheetDataSet>
      <sheetData sheetId="0">
        <row r="44">
          <cell r="D44">
            <v>53798.071666666663</v>
          </cell>
          <cell r="G44">
            <v>1999185.5166666666</v>
          </cell>
          <cell r="L44">
            <v>371.60914038957344</v>
          </cell>
        </row>
        <row r="45">
          <cell r="B45">
            <v>65820.77</v>
          </cell>
          <cell r="E45">
            <v>2565157.7999999998</v>
          </cell>
          <cell r="K45">
            <v>389.72</v>
          </cell>
        </row>
      </sheetData>
      <sheetData sheetId="1"/>
      <sheetData sheetId="2">
        <row r="44">
          <cell r="D44">
            <v>13587.614999999998</v>
          </cell>
          <cell r="G44">
            <v>104460.29833333334</v>
          </cell>
          <cell r="L44">
            <v>76.879053706874501</v>
          </cell>
        </row>
        <row r="45">
          <cell r="B45">
            <v>12991.57</v>
          </cell>
          <cell r="E45">
            <v>119502.8</v>
          </cell>
          <cell r="K45">
            <v>91.98</v>
          </cell>
        </row>
      </sheetData>
      <sheetData sheetId="3">
        <row r="44">
          <cell r="D44">
            <v>19081.581666666665</v>
          </cell>
          <cell r="G44">
            <v>134425.52916666667</v>
          </cell>
          <cell r="L44">
            <v>70.447791758003305</v>
          </cell>
        </row>
        <row r="45">
          <cell r="B45">
            <v>12281.99</v>
          </cell>
          <cell r="E45">
            <v>100901.8</v>
          </cell>
          <cell r="K45">
            <v>82.15</v>
          </cell>
        </row>
      </sheetData>
      <sheetData sheetId="4">
        <row r="45">
          <cell r="B45">
            <v>108737.95</v>
          </cell>
          <cell r="E45">
            <v>917068.80000000005</v>
          </cell>
          <cell r="K45">
            <v>84.34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weizen"/>
      <sheetName val="Sommerweizen"/>
      <sheetName val="Weizen zus."/>
      <sheetName val="Roggen"/>
      <sheetName val="Wintergerste"/>
      <sheetName val="Sommergerste"/>
      <sheetName val="Gerste zus."/>
      <sheetName val="Triticale"/>
      <sheetName val="Hafer"/>
      <sheetName val="Sommermenggetr."/>
      <sheetName val="Hafer u. Sommermenggetr."/>
      <sheetName val="Brotgetreide"/>
      <sheetName val="Futtergetreide"/>
      <sheetName val="Getreide insg."/>
      <sheetName val="Wintergetreide"/>
      <sheetName val="Sommergetreide"/>
      <sheetName val="Grafik"/>
      <sheetName val="Tabelle1"/>
    </sheetNames>
    <sheetDataSet>
      <sheetData sheetId="0">
        <row r="44">
          <cell r="D44">
            <v>5624.6500000000005</v>
          </cell>
          <cell r="G44">
            <v>39359</v>
          </cell>
          <cell r="L44">
            <v>69.975909612153643</v>
          </cell>
        </row>
        <row r="45">
          <cell r="B45">
            <v>5426.32</v>
          </cell>
          <cell r="E45">
            <v>42712.7</v>
          </cell>
          <cell r="K45">
            <v>78.709999999999994</v>
          </cell>
        </row>
      </sheetData>
      <sheetData sheetId="1">
        <row r="44">
          <cell r="D44">
            <v>95.956666666666663</v>
          </cell>
          <cell r="G44">
            <v>457.29999999999995</v>
          </cell>
          <cell r="L44">
            <v>47.656928474658699</v>
          </cell>
        </row>
      </sheetData>
      <sheetData sheetId="2">
        <row r="44">
          <cell r="D44">
            <v>5720.6066666666666</v>
          </cell>
          <cell r="G44">
            <v>39816.299999999996</v>
          </cell>
          <cell r="L44">
            <v>69.601534103026367</v>
          </cell>
        </row>
        <row r="45">
          <cell r="B45">
            <v>5588.75</v>
          </cell>
          <cell r="E45">
            <v>43617.899999999994</v>
          </cell>
          <cell r="K45">
            <v>78.05</v>
          </cell>
        </row>
      </sheetData>
      <sheetData sheetId="3">
        <row r="44">
          <cell r="D44">
            <v>10087.730000000001</v>
          </cell>
          <cell r="G44">
            <v>56251.549999999996</v>
          </cell>
          <cell r="L44">
            <v>55.762346930379778</v>
          </cell>
        </row>
        <row r="45">
          <cell r="B45">
            <v>9507.73</v>
          </cell>
          <cell r="E45">
            <v>71688.899999999994</v>
          </cell>
          <cell r="K45">
            <v>75.400000000000006</v>
          </cell>
        </row>
      </sheetData>
      <sheetData sheetId="4">
        <row r="44">
          <cell r="D44">
            <v>3931.9116666666669</v>
          </cell>
          <cell r="G44">
            <v>24257.783333333336</v>
          </cell>
          <cell r="L44">
            <v>61.694629457172439</v>
          </cell>
        </row>
        <row r="45">
          <cell r="B45">
            <v>2595.8200000000002</v>
          </cell>
          <cell r="E45">
            <v>20315.400000000001</v>
          </cell>
          <cell r="K45">
            <v>78.260000000000005</v>
          </cell>
        </row>
      </sheetData>
      <sheetData sheetId="5">
        <row r="44">
          <cell r="D44">
            <v>2247.4499999999998</v>
          </cell>
          <cell r="G44">
            <v>9077.1783333333351</v>
          </cell>
          <cell r="L44">
            <v>40.388788775426974</v>
          </cell>
        </row>
        <row r="45">
          <cell r="B45">
            <v>1747.17</v>
          </cell>
          <cell r="E45">
            <v>8673.2000000000007</v>
          </cell>
          <cell r="K45">
            <v>49.64</v>
          </cell>
        </row>
      </sheetData>
      <sheetData sheetId="6">
        <row r="44">
          <cell r="D44">
            <v>6179.3616666666667</v>
          </cell>
          <cell r="G44">
            <v>33334.961666666662</v>
          </cell>
          <cell r="L44">
            <v>53.945639476785217</v>
          </cell>
        </row>
        <row r="45">
          <cell r="B45">
            <v>4342.99</v>
          </cell>
          <cell r="E45">
            <v>28988.600000000002</v>
          </cell>
          <cell r="K45">
            <v>66.75</v>
          </cell>
        </row>
      </sheetData>
      <sheetData sheetId="7">
        <row r="44">
          <cell r="D44">
            <v>1839.0283333333334</v>
          </cell>
          <cell r="G44">
            <v>10576.666666666666</v>
          </cell>
          <cell r="L44">
            <v>57.512255112980853</v>
          </cell>
        </row>
      </sheetData>
      <sheetData sheetId="8"/>
      <sheetData sheetId="9"/>
      <sheetData sheetId="10">
        <row r="44">
          <cell r="D44">
            <v>891.43333333333339</v>
          </cell>
          <cell r="G44">
            <v>4041.4500000000003</v>
          </cell>
          <cell r="L44">
            <v>45.336536663799869</v>
          </cell>
        </row>
      </sheetData>
      <sheetData sheetId="11">
        <row r="44">
          <cell r="D44">
            <v>15808.336666666668</v>
          </cell>
          <cell r="G44">
            <v>96067.849999999991</v>
          </cell>
          <cell r="L44">
            <v>60.770372004138736</v>
          </cell>
        </row>
        <row r="45">
          <cell r="B45">
            <v>15096.48</v>
          </cell>
          <cell r="E45">
            <v>115306.79999999999</v>
          </cell>
          <cell r="K45">
            <v>76.38</v>
          </cell>
        </row>
      </sheetData>
      <sheetData sheetId="12">
        <row r="44">
          <cell r="D44">
            <v>8909.8233333333337</v>
          </cell>
          <cell r="G44">
            <v>47953.078333333338</v>
          </cell>
          <cell r="L44">
            <v>53.820459215988947</v>
          </cell>
        </row>
        <row r="45">
          <cell r="B45">
            <v>5956.0099999999993</v>
          </cell>
          <cell r="E45">
            <v>38890.6</v>
          </cell>
          <cell r="K45">
            <v>65.3</v>
          </cell>
        </row>
      </sheetData>
      <sheetData sheetId="13">
        <row r="44">
          <cell r="D44">
            <v>24718.16</v>
          </cell>
          <cell r="G44">
            <v>144020.92833333334</v>
          </cell>
          <cell r="L44">
            <v>58.265230232886807</v>
          </cell>
        </row>
        <row r="45">
          <cell r="B45">
            <v>21052.489999999998</v>
          </cell>
          <cell r="E45">
            <v>154197.4</v>
          </cell>
          <cell r="K45">
            <v>73.239999999999995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ckerrüben"/>
      <sheetName val="Runkelrüben"/>
      <sheetName val="Kohlrüben"/>
      <sheetName val="Rüben insg."/>
      <sheetName val="Frühe Kartoffeln"/>
      <sheetName val="Späte Kartoffeln"/>
      <sheetName val="Kartoffeln ins."/>
      <sheetName val="Tabelle1"/>
    </sheetNames>
    <sheetDataSet>
      <sheetData sheetId="0">
        <row r="44">
          <cell r="D44">
            <v>500.10500000000002</v>
          </cell>
          <cell r="G44">
            <v>28739.666666666668</v>
          </cell>
          <cell r="L44">
            <v>574.6726520763973</v>
          </cell>
        </row>
      </sheetData>
      <sheetData sheetId="1"/>
      <sheetData sheetId="2"/>
      <sheetData sheetId="3"/>
      <sheetData sheetId="4"/>
      <sheetData sheetId="5"/>
      <sheetData sheetId="6">
        <row r="44">
          <cell r="D44">
            <v>1300.0816666666667</v>
          </cell>
          <cell r="G44">
            <v>45211.616666666669</v>
          </cell>
          <cell r="L44">
            <v>347.75982021642233</v>
          </cell>
        </row>
        <row r="45">
          <cell r="B45">
            <v>1435.56</v>
          </cell>
          <cell r="E45">
            <v>51729</v>
          </cell>
          <cell r="K45">
            <v>360.34</v>
          </cell>
        </row>
      </sheetData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raps"/>
      <sheetName val="Sommerraps"/>
      <sheetName val="Raps u. Rübsen zus."/>
    </sheetNames>
    <sheetDataSet>
      <sheetData sheetId="0">
        <row r="44">
          <cell r="D44">
            <v>5504.4766666666665</v>
          </cell>
          <cell r="G44">
            <v>19006.783333333333</v>
          </cell>
          <cell r="L44">
            <v>34.529682809688836</v>
          </cell>
        </row>
        <row r="45">
          <cell r="B45">
            <v>3480.53</v>
          </cell>
          <cell r="E45">
            <v>13194.4</v>
          </cell>
          <cell r="K45">
            <v>37.909999999999997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lomais"/>
      <sheetName val="Klee u. Kleegras"/>
      <sheetName val="Gras a. d. Ackerland"/>
      <sheetName val="Dauerwiesen"/>
      <sheetName val="Weiden einschl. Mähw."/>
      <sheetName val="Wiesen u. Weiden einschl. Mäh."/>
      <sheetName val="Mähweiden"/>
      <sheetName val="Weiden"/>
    </sheetNames>
    <sheetDataSet>
      <sheetData sheetId="0">
        <row r="44">
          <cell r="D44">
            <v>46846.85</v>
          </cell>
          <cell r="G44">
            <v>1697993.2</v>
          </cell>
          <cell r="L44">
            <v>362.45621637313934</v>
          </cell>
        </row>
        <row r="45">
          <cell r="B45">
            <v>55118.61</v>
          </cell>
          <cell r="E45">
            <v>2206458.2999999998</v>
          </cell>
          <cell r="K45">
            <v>400.31</v>
          </cell>
        </row>
      </sheetData>
      <sheetData sheetId="1"/>
      <sheetData sheetId="2">
        <row r="44">
          <cell r="D44">
            <v>13908.213333333333</v>
          </cell>
          <cell r="G44">
            <v>100544.89999999998</v>
          </cell>
          <cell r="L44">
            <v>72.291744158847138</v>
          </cell>
        </row>
        <row r="45">
          <cell r="B45">
            <v>13736.32</v>
          </cell>
          <cell r="E45">
            <v>124842.7</v>
          </cell>
          <cell r="K45">
            <v>90.89</v>
          </cell>
        </row>
      </sheetData>
      <sheetData sheetId="3">
        <row r="44">
          <cell r="D44">
            <v>9816.7266666666674</v>
          </cell>
          <cell r="G44">
            <v>67901.645000000004</v>
          </cell>
          <cell r="L44">
            <v>69.169334448889614</v>
          </cell>
        </row>
        <row r="45">
          <cell r="B45">
            <v>6974.55</v>
          </cell>
          <cell r="E45">
            <v>56321.8</v>
          </cell>
          <cell r="K45">
            <v>80.75</v>
          </cell>
        </row>
      </sheetData>
      <sheetData sheetId="4">
        <row r="45">
          <cell r="B45">
            <v>52020.74</v>
          </cell>
          <cell r="E45">
            <v>442893.5</v>
          </cell>
          <cell r="K45">
            <v>85.14</v>
          </cell>
        </row>
      </sheetData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weizen"/>
      <sheetName val="Sommerweizen"/>
      <sheetName val="Weizen zus."/>
      <sheetName val="Roggen"/>
      <sheetName val="Wintergerste"/>
      <sheetName val="Sommergerste"/>
      <sheetName val="Gerste zus."/>
      <sheetName val="Triticale"/>
      <sheetName val="Hafer"/>
      <sheetName val="Sommermenggetr."/>
      <sheetName val="Hafer u. Sommermengetr."/>
      <sheetName val="Brotgetreide"/>
      <sheetName val="Futtergetreide"/>
      <sheetName val="Getreide ins."/>
      <sheetName val="Wintergetreide"/>
      <sheetName val="Sommergetreide"/>
      <sheetName val="Grafik"/>
    </sheetNames>
    <sheetDataSet>
      <sheetData sheetId="0">
        <row r="44">
          <cell r="D44">
            <v>130021.14666666667</v>
          </cell>
          <cell r="G44">
            <v>1148959.7666666666</v>
          </cell>
          <cell r="L44">
            <v>88.367146123717717</v>
          </cell>
        </row>
        <row r="45">
          <cell r="B45">
            <v>147193.18</v>
          </cell>
          <cell r="E45">
            <v>1374931.6</v>
          </cell>
          <cell r="K45">
            <v>93.41</v>
          </cell>
        </row>
      </sheetData>
      <sheetData sheetId="1">
        <row r="44">
          <cell r="D44">
            <v>1125.6266666666668</v>
          </cell>
          <cell r="G44">
            <v>6799.583333333333</v>
          </cell>
          <cell r="L44">
            <v>60.407091753334434</v>
          </cell>
        </row>
        <row r="45">
          <cell r="B45">
            <v>1440.77</v>
          </cell>
          <cell r="E45">
            <v>9070.1</v>
          </cell>
          <cell r="K45">
            <v>62.95</v>
          </cell>
        </row>
      </sheetData>
      <sheetData sheetId="2">
        <row r="44">
          <cell r="D44">
            <v>131146.77333333335</v>
          </cell>
          <cell r="G44">
            <v>1155759.3499999999</v>
          </cell>
          <cell r="L44">
            <v>88.127166275179931</v>
          </cell>
        </row>
        <row r="45">
          <cell r="B45">
            <v>148633.94999999998</v>
          </cell>
          <cell r="E45">
            <v>1384001.7000000002</v>
          </cell>
          <cell r="K45">
            <v>93.11</v>
          </cell>
        </row>
      </sheetData>
      <sheetData sheetId="3">
        <row r="44">
          <cell r="D44">
            <v>5154.5466666666671</v>
          </cell>
          <cell r="G44">
            <v>32731.183333333334</v>
          </cell>
          <cell r="L44">
            <v>63.499635273454373</v>
          </cell>
        </row>
        <row r="45">
          <cell r="B45">
            <v>7045.28</v>
          </cell>
          <cell r="E45">
            <v>55364.5</v>
          </cell>
          <cell r="K45">
            <v>78.58</v>
          </cell>
        </row>
      </sheetData>
      <sheetData sheetId="4">
        <row r="44">
          <cell r="D44">
            <v>45721.018333333333</v>
          </cell>
          <cell r="G44">
            <v>365473.41666666669</v>
          </cell>
          <cell r="L44">
            <v>79.935537306310366</v>
          </cell>
        </row>
        <row r="45">
          <cell r="B45">
            <v>42575.6</v>
          </cell>
          <cell r="E45">
            <v>401676.5</v>
          </cell>
          <cell r="K45">
            <v>94.34</v>
          </cell>
        </row>
      </sheetData>
      <sheetData sheetId="5">
        <row r="44">
          <cell r="D44">
            <v>1604.0333333333335</v>
          </cell>
          <cell r="G44">
            <v>7428.0666666666666</v>
          </cell>
          <cell r="L44">
            <v>46.308680201990811</v>
          </cell>
        </row>
        <row r="45">
          <cell r="B45">
            <v>1373.2</v>
          </cell>
          <cell r="E45">
            <v>8088.2</v>
          </cell>
          <cell r="K45">
            <v>58.9</v>
          </cell>
        </row>
      </sheetData>
      <sheetData sheetId="6">
        <row r="44">
          <cell r="D44">
            <v>47325.051666666666</v>
          </cell>
          <cell r="G44">
            <v>372901.48333333334</v>
          </cell>
          <cell r="L44">
            <v>78.795790009878843</v>
          </cell>
        </row>
        <row r="45">
          <cell r="B45">
            <v>43948.799999999996</v>
          </cell>
          <cell r="E45">
            <v>409764.7</v>
          </cell>
          <cell r="K45">
            <v>93.24</v>
          </cell>
        </row>
      </sheetData>
      <sheetData sheetId="7">
        <row r="44">
          <cell r="D44">
            <v>3375.1683333333335</v>
          </cell>
          <cell r="G44">
            <v>23869.466666666664</v>
          </cell>
          <cell r="L44">
            <v>70.720818369059103</v>
          </cell>
        </row>
        <row r="45">
          <cell r="B45">
            <v>3143.81</v>
          </cell>
          <cell r="E45">
            <v>24882.3</v>
          </cell>
          <cell r="K45">
            <v>79.150000000000006</v>
          </cell>
        </row>
      </sheetData>
      <sheetData sheetId="8"/>
      <sheetData sheetId="9"/>
      <sheetData sheetId="10">
        <row r="44">
          <cell r="D44">
            <v>3660.7133333333331</v>
          </cell>
          <cell r="G44">
            <v>19040.399999999998</v>
          </cell>
          <cell r="L44">
            <v>52.012813531788886</v>
          </cell>
        </row>
        <row r="45">
          <cell r="B45">
            <v>4119.16</v>
          </cell>
          <cell r="E45">
            <v>25558.799999999999</v>
          </cell>
          <cell r="K45">
            <v>62.05</v>
          </cell>
        </row>
      </sheetData>
      <sheetData sheetId="11">
        <row r="44">
          <cell r="D44">
            <v>136301.31999999998</v>
          </cell>
          <cell r="G44">
            <v>1188490.5333333332</v>
          </cell>
          <cell r="L44">
            <v>87.195819771469075</v>
          </cell>
        </row>
        <row r="45">
          <cell r="B45">
            <v>155679.22999999998</v>
          </cell>
          <cell r="E45">
            <v>1439366.2000000002</v>
          </cell>
          <cell r="K45">
            <v>92.46</v>
          </cell>
        </row>
      </sheetData>
      <sheetData sheetId="12">
        <row r="44">
          <cell r="D44">
            <v>54360.933333333327</v>
          </cell>
          <cell r="G44">
            <v>415811.35000000003</v>
          </cell>
          <cell r="L44">
            <v>76.490840848942995</v>
          </cell>
        </row>
        <row r="45">
          <cell r="B45">
            <v>51211.76999999999</v>
          </cell>
          <cell r="E45">
            <v>460205.8</v>
          </cell>
          <cell r="K45">
            <v>89.86</v>
          </cell>
        </row>
      </sheetData>
      <sheetData sheetId="13">
        <row r="44">
          <cell r="D44">
            <v>190662.25333333333</v>
          </cell>
          <cell r="G44">
            <v>1604301.8833333335</v>
          </cell>
          <cell r="L44">
            <v>84.143654828653723</v>
          </cell>
        </row>
        <row r="45">
          <cell r="B45">
            <v>206890.99999999997</v>
          </cell>
          <cell r="E45">
            <v>1899572.0000000002</v>
          </cell>
          <cell r="K45">
            <v>91.82</v>
          </cell>
        </row>
      </sheetData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ckerrüben"/>
      <sheetName val="Runkelrüben"/>
      <sheetName val="Kohlrüben"/>
      <sheetName val="Rüben insg."/>
      <sheetName val="Frühkartoffeln"/>
      <sheetName val="Späte Kartoffeln"/>
      <sheetName val="Kartoffeln ins."/>
      <sheetName val="Tabelle1"/>
    </sheetNames>
    <sheetDataSet>
      <sheetData sheetId="0">
        <row r="44">
          <cell r="D44">
            <v>4590.8466666666673</v>
          </cell>
          <cell r="G44">
            <v>287631.58333333331</v>
          </cell>
          <cell r="L44">
            <v>626.53276011541811</v>
          </cell>
        </row>
        <row r="45">
          <cell r="B45">
            <v>4514.1400000000003</v>
          </cell>
          <cell r="E45">
            <v>296480.2</v>
          </cell>
          <cell r="K45">
            <v>656.78</v>
          </cell>
        </row>
      </sheetData>
      <sheetData sheetId="1"/>
      <sheetData sheetId="2"/>
      <sheetData sheetId="3"/>
      <sheetData sheetId="4"/>
      <sheetData sheetId="5"/>
      <sheetData sheetId="6">
        <row r="44">
          <cell r="D44">
            <v>837.35</v>
          </cell>
          <cell r="G44">
            <v>29481.966666666664</v>
          </cell>
          <cell r="L44">
            <v>352.08654286339834</v>
          </cell>
        </row>
        <row r="45">
          <cell r="B45">
            <v>754.86</v>
          </cell>
          <cell r="E45">
            <v>27200.6</v>
          </cell>
          <cell r="K45">
            <v>360.34</v>
          </cell>
        </row>
      </sheetData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raps"/>
      <sheetName val="Sommerraps"/>
      <sheetName val="Raps u. Rübsen zus."/>
    </sheetNames>
    <sheetDataSet>
      <sheetData sheetId="0">
        <row r="44">
          <cell r="D44">
            <v>77790.791666666672</v>
          </cell>
          <cell r="G44">
            <v>320953.01666666666</v>
          </cell>
          <cell r="L44">
            <v>41.258484428587572</v>
          </cell>
        </row>
        <row r="45">
          <cell r="B45">
            <v>42447.67</v>
          </cell>
          <cell r="E45">
            <v>180293.1</v>
          </cell>
          <cell r="K45">
            <v>42.47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lomais"/>
      <sheetName val="Klee u. Kleegras"/>
      <sheetName val="Gras a. d. Ackerland"/>
      <sheetName val="Dauerwiesen"/>
      <sheetName val="Weiden einschl. Mähw."/>
      <sheetName val="Wiesen u. Weiden einschl. Mäh."/>
      <sheetName val="Weiden"/>
      <sheetName val="Mähweiden"/>
      <sheetName val="Tabelle1"/>
    </sheetNames>
    <sheetDataSet>
      <sheetData sheetId="0">
        <row r="44">
          <cell r="D44">
            <v>36583.996666666666</v>
          </cell>
          <cell r="G44">
            <v>1421051.4833333334</v>
          </cell>
          <cell r="L44">
            <v>388.43527575217547</v>
          </cell>
        </row>
        <row r="45">
          <cell r="B45">
            <v>49211.17</v>
          </cell>
          <cell r="E45">
            <v>2072754.2</v>
          </cell>
          <cell r="K45">
            <v>421.2</v>
          </cell>
        </row>
      </sheetData>
      <sheetData sheetId="1"/>
      <sheetData sheetId="2">
        <row r="44">
          <cell r="D44">
            <v>14666.070000000002</v>
          </cell>
          <cell r="G44">
            <v>113014.56083333335</v>
          </cell>
          <cell r="L44">
            <v>77.05851726695245</v>
          </cell>
        </row>
        <row r="45">
          <cell r="B45">
            <v>14260.11</v>
          </cell>
          <cell r="E45">
            <v>132027</v>
          </cell>
          <cell r="K45">
            <v>92.58</v>
          </cell>
        </row>
      </sheetData>
      <sheetData sheetId="3">
        <row r="44">
          <cell r="D44">
            <v>15655.248333333331</v>
          </cell>
          <cell r="G44">
            <v>109187.76083333332</v>
          </cell>
          <cell r="L44">
            <v>69.745147766739365</v>
          </cell>
        </row>
        <row r="45">
          <cell r="B45">
            <v>14266.19</v>
          </cell>
          <cell r="E45">
            <v>119629.8</v>
          </cell>
          <cell r="K45">
            <v>83.86</v>
          </cell>
        </row>
      </sheetData>
      <sheetData sheetId="4">
        <row r="45">
          <cell r="B45">
            <v>51399.519999999997</v>
          </cell>
          <cell r="E45">
            <v>447374.8</v>
          </cell>
          <cell r="K45">
            <v>87.04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weizen"/>
      <sheetName val="Sommerweizen+Hartweizen"/>
      <sheetName val="Weizen zus."/>
      <sheetName val="Roggen"/>
      <sheetName val="Wintergerste"/>
      <sheetName val="Sommergerste"/>
      <sheetName val="Triticale"/>
      <sheetName val="Hafer u. Sommermeng."/>
      <sheetName val="Winterraps"/>
      <sheetName val="Kartoffeln"/>
      <sheetName val="Zuckerrüben"/>
      <sheetName val="Silomais"/>
      <sheetName val="Gras_a_d_Ackerland"/>
      <sheetName val="Dauerwiesen"/>
      <sheetName val="Weiden einschl. Mähweiden"/>
      <sheetName val="Raufutter"/>
      <sheetName val="Tabelle1"/>
    </sheetNames>
    <sheetDataSet>
      <sheetData sheetId="0">
        <row r="31">
          <cell r="E31">
            <v>84.760108100808196</v>
          </cell>
        </row>
        <row r="32">
          <cell r="E32">
            <v>94.618229532938926</v>
          </cell>
        </row>
        <row r="33">
          <cell r="E33">
            <v>85.894562659721359</v>
          </cell>
        </row>
        <row r="34">
          <cell r="E34">
            <v>76.500674975438685</v>
          </cell>
        </row>
        <row r="35">
          <cell r="E35">
            <v>87.585864955505912</v>
          </cell>
        </row>
        <row r="36">
          <cell r="E36">
            <v>87.621223231207154</v>
          </cell>
        </row>
        <row r="37">
          <cell r="E37">
            <v>88.717419509171606</v>
          </cell>
        </row>
        <row r="38">
          <cell r="E38">
            <v>100.00341133684057</v>
          </cell>
        </row>
        <row r="39">
          <cell r="E39">
            <v>87.99227286720253</v>
          </cell>
        </row>
        <row r="40">
          <cell r="E40">
            <v>92.753978723805361</v>
          </cell>
        </row>
        <row r="41">
          <cell r="E41">
            <v>89.202203250556011</v>
          </cell>
        </row>
        <row r="42">
          <cell r="E42">
            <v>87.347817258550563</v>
          </cell>
        </row>
        <row r="43">
          <cell r="E43">
            <v>89.162057567607832</v>
          </cell>
        </row>
        <row r="44">
          <cell r="E44">
            <v>89.192466434418776</v>
          </cell>
        </row>
        <row r="45">
          <cell r="E45">
            <v>87.105455293785724</v>
          </cell>
        </row>
      </sheetData>
      <sheetData sheetId="1">
        <row r="33">
          <cell r="E33">
            <v>64.766478989182687</v>
          </cell>
        </row>
        <row r="35">
          <cell r="E35">
            <v>70.299871927188178</v>
          </cell>
        </row>
        <row r="36">
          <cell r="E36">
            <v>64.256871634655781</v>
          </cell>
        </row>
        <row r="37">
          <cell r="E37">
            <v>64.669277926782456</v>
          </cell>
        </row>
        <row r="38">
          <cell r="E38">
            <v>64.335159798329585</v>
          </cell>
        </row>
        <row r="39">
          <cell r="E39">
            <v>59.023287782633552</v>
          </cell>
        </row>
        <row r="40">
          <cell r="E40">
            <v>59.291931459178599</v>
          </cell>
        </row>
        <row r="41">
          <cell r="E41">
            <v>62.616161389174579</v>
          </cell>
        </row>
        <row r="42">
          <cell r="E42">
            <v>57.692353246514699</v>
          </cell>
        </row>
        <row r="43">
          <cell r="E43">
            <v>62.238127408146092</v>
          </cell>
        </row>
        <row r="44">
          <cell r="E44">
            <v>61.958656696838752</v>
          </cell>
        </row>
        <row r="45">
          <cell r="E45">
            <v>63.139132312116367</v>
          </cell>
        </row>
      </sheetData>
      <sheetData sheetId="2"/>
      <sheetData sheetId="3">
        <row r="32">
          <cell r="E32">
            <v>79.651951241321925</v>
          </cell>
        </row>
        <row r="33">
          <cell r="E33">
            <v>74.602368395551082</v>
          </cell>
        </row>
        <row r="34">
          <cell r="E34">
            <v>74.604880598150601</v>
          </cell>
        </row>
        <row r="35">
          <cell r="E35">
            <v>77.598652208002804</v>
          </cell>
        </row>
        <row r="36">
          <cell r="E36">
            <v>76.170144495569048</v>
          </cell>
        </row>
        <row r="37">
          <cell r="E37">
            <v>74.38987672436042</v>
          </cell>
        </row>
        <row r="38">
          <cell r="E38">
            <v>80.968473181713264</v>
          </cell>
        </row>
        <row r="39">
          <cell r="E39">
            <v>71.701834840434415</v>
          </cell>
        </row>
        <row r="40">
          <cell r="E40">
            <v>79.661393001912245</v>
          </cell>
        </row>
        <row r="41">
          <cell r="E41">
            <v>74.648487306804029</v>
          </cell>
        </row>
        <row r="42">
          <cell r="E42">
            <v>76.526363973909</v>
          </cell>
        </row>
        <row r="43">
          <cell r="E43">
            <v>76.406757694549967</v>
          </cell>
        </row>
        <row r="44">
          <cell r="E44">
            <v>75.925800992837779</v>
          </cell>
        </row>
        <row r="45">
          <cell r="E45">
            <v>76.531551593768356</v>
          </cell>
        </row>
      </sheetData>
      <sheetData sheetId="4">
        <row r="31">
          <cell r="E31">
            <v>89.091820681176401</v>
          </cell>
        </row>
        <row r="32">
          <cell r="E32">
            <v>98.336262900868419</v>
          </cell>
        </row>
        <row r="33">
          <cell r="E33">
            <v>90.65596195144542</v>
          </cell>
        </row>
        <row r="34">
          <cell r="E34">
            <v>73.745276429673339</v>
          </cell>
        </row>
        <row r="35">
          <cell r="E35">
            <v>88.370517215378868</v>
          </cell>
        </row>
        <row r="36">
          <cell r="E36">
            <v>85.073372303580612</v>
          </cell>
        </row>
        <row r="37">
          <cell r="E37">
            <v>93.299311695093721</v>
          </cell>
        </row>
        <row r="38">
          <cell r="E38">
            <v>101.38868611574993</v>
          </cell>
        </row>
        <row r="39">
          <cell r="E39">
            <v>81.395651915568308</v>
          </cell>
        </row>
        <row r="40">
          <cell r="E40">
            <v>95.973274685837495</v>
          </cell>
        </row>
        <row r="41">
          <cell r="E41">
            <v>92.317247777140921</v>
          </cell>
        </row>
        <row r="42">
          <cell r="E42">
            <v>95.768133705405191</v>
          </cell>
        </row>
        <row r="43">
          <cell r="E43">
            <v>87.595256951498726</v>
          </cell>
        </row>
        <row r="44">
          <cell r="E44">
            <v>86.53747995064775</v>
          </cell>
        </row>
        <row r="45">
          <cell r="E45">
            <v>86.448624783524011</v>
          </cell>
        </row>
      </sheetData>
      <sheetData sheetId="5">
        <row r="31">
          <cell r="E31">
            <v>59.019207859981378</v>
          </cell>
        </row>
        <row r="32">
          <cell r="E32">
            <v>59.203573747336065</v>
          </cell>
        </row>
        <row r="33">
          <cell r="E33">
            <v>59.074325600863332</v>
          </cell>
        </row>
        <row r="34">
          <cell r="E34">
            <v>49.247815830183143</v>
          </cell>
        </row>
        <row r="35">
          <cell r="E35">
            <v>57.004378833023488</v>
          </cell>
        </row>
        <row r="36">
          <cell r="E36">
            <v>58.013171878819243</v>
          </cell>
        </row>
        <row r="37">
          <cell r="E37">
            <v>56.163053820802624</v>
          </cell>
        </row>
        <row r="38">
          <cell r="E38">
            <v>59.088840146487613</v>
          </cell>
        </row>
        <row r="39">
          <cell r="E39">
            <v>54.375010677475103</v>
          </cell>
        </row>
        <row r="40">
          <cell r="E40">
            <v>58.105835502560325</v>
          </cell>
        </row>
        <row r="41">
          <cell r="E41">
            <v>52.482137753520554</v>
          </cell>
        </row>
        <row r="42">
          <cell r="E42">
            <v>57.528884390031081</v>
          </cell>
        </row>
        <row r="43">
          <cell r="E43">
            <v>45.738283851938228</v>
          </cell>
        </row>
        <row r="44">
          <cell r="E44">
            <v>55.186949761798033</v>
          </cell>
        </row>
        <row r="45">
          <cell r="E45">
            <v>54.018448826145296</v>
          </cell>
        </row>
      </sheetData>
      <sheetData sheetId="6">
        <row r="32">
          <cell r="E32">
            <v>75.564954109253804</v>
          </cell>
        </row>
        <row r="34">
          <cell r="E34">
            <v>67.895675184732511</v>
          </cell>
        </row>
        <row r="35">
          <cell r="E35">
            <v>71.410046843034408</v>
          </cell>
        </row>
        <row r="36">
          <cell r="E36">
            <v>76.07966887350679</v>
          </cell>
        </row>
        <row r="37">
          <cell r="E37">
            <v>72.822979066778217</v>
          </cell>
        </row>
        <row r="38">
          <cell r="E38">
            <v>77.20532888137592</v>
          </cell>
        </row>
        <row r="39">
          <cell r="E39">
            <v>72.747651488037178</v>
          </cell>
        </row>
        <row r="40">
          <cell r="E40">
            <v>77.595057353980025</v>
          </cell>
        </row>
        <row r="41">
          <cell r="E41">
            <v>72.664886166599672</v>
          </cell>
        </row>
        <row r="42">
          <cell r="E42">
            <v>74.357567581394463</v>
          </cell>
        </row>
        <row r="43">
          <cell r="E43">
            <v>75.893861281845105</v>
          </cell>
        </row>
        <row r="44">
          <cell r="E44">
            <v>73.979303729764183</v>
          </cell>
        </row>
        <row r="45">
          <cell r="E45">
            <v>79.752614883197637</v>
          </cell>
        </row>
      </sheetData>
      <sheetData sheetId="7">
        <row r="31">
          <cell r="E31">
            <v>59.906004305582627</v>
          </cell>
        </row>
        <row r="32">
          <cell r="E32">
            <v>62.07072368821914</v>
          </cell>
        </row>
        <row r="33">
          <cell r="E33">
            <v>59.853912127925604</v>
          </cell>
        </row>
        <row r="34">
          <cell r="E34">
            <v>49.901448512047061</v>
          </cell>
        </row>
        <row r="35">
          <cell r="E35">
            <v>56.562954764092609</v>
          </cell>
        </row>
        <row r="36">
          <cell r="E36">
            <v>61.96841248193779</v>
          </cell>
        </row>
        <row r="37">
          <cell r="E37">
            <v>58.105459865401166</v>
          </cell>
        </row>
        <row r="38">
          <cell r="E38">
            <v>64.40471694040292</v>
          </cell>
        </row>
        <row r="39">
          <cell r="E39">
            <v>49.910575143926728</v>
          </cell>
        </row>
        <row r="40">
          <cell r="E40">
            <v>57.297441697843091</v>
          </cell>
        </row>
        <row r="41">
          <cell r="E41">
            <v>58.809384589110664</v>
          </cell>
        </row>
        <row r="42">
          <cell r="E42">
            <v>60.965727787856594</v>
          </cell>
        </row>
        <row r="43">
          <cell r="E43">
            <v>59.395922024875631</v>
          </cell>
        </row>
        <row r="44">
          <cell r="E44">
            <v>52.80433490550363</v>
          </cell>
        </row>
        <row r="45">
          <cell r="E45">
            <v>54.036374014170214</v>
          </cell>
        </row>
      </sheetData>
      <sheetData sheetId="8">
        <row r="31">
          <cell r="E31">
            <v>41.429794061082525</v>
          </cell>
        </row>
        <row r="32">
          <cell r="E32">
            <v>33.739435516860269</v>
          </cell>
        </row>
        <row r="33">
          <cell r="E33">
            <v>47.13869045552633</v>
          </cell>
        </row>
        <row r="34">
          <cell r="E34">
            <v>44.660774230594754</v>
          </cell>
        </row>
        <row r="35">
          <cell r="E35">
            <v>42.794676508958005</v>
          </cell>
        </row>
        <row r="36">
          <cell r="E36">
            <v>43.295339750097085</v>
          </cell>
        </row>
        <row r="37">
          <cell r="E37">
            <v>42.396354959409344</v>
          </cell>
        </row>
        <row r="38">
          <cell r="E38">
            <v>45.809214651027474</v>
          </cell>
        </row>
        <row r="39">
          <cell r="E39">
            <v>42.733960597328597</v>
          </cell>
        </row>
        <row r="40">
          <cell r="E40">
            <v>39.451986119533068</v>
          </cell>
        </row>
        <row r="41">
          <cell r="E41">
            <v>40.095503346941918</v>
          </cell>
        </row>
        <row r="42">
          <cell r="E42">
            <v>41.400397079006133</v>
          </cell>
        </row>
        <row r="43">
          <cell r="E43">
            <v>41.003457598084481</v>
          </cell>
        </row>
        <row r="44">
          <cell r="E44">
            <v>41.382279870681508</v>
          </cell>
        </row>
        <row r="45">
          <cell r="E45">
            <v>41.991781447098703</v>
          </cell>
        </row>
      </sheetData>
      <sheetData sheetId="9"/>
      <sheetData sheetId="10">
        <row r="32">
          <cell r="E32">
            <v>650.00044033035954</v>
          </cell>
        </row>
        <row r="33">
          <cell r="E33">
            <v>649.9859324090595</v>
          </cell>
        </row>
        <row r="34">
          <cell r="E34">
            <v>560.03612464468165</v>
          </cell>
        </row>
        <row r="35">
          <cell r="E35">
            <v>653.27743098042242</v>
          </cell>
        </row>
        <row r="36">
          <cell r="E36">
            <v>632.91557903839544</v>
          </cell>
        </row>
        <row r="37">
          <cell r="E37">
            <v>670.00331474039263</v>
          </cell>
        </row>
        <row r="38">
          <cell r="E38">
            <v>652.897086229352</v>
          </cell>
        </row>
        <row r="40">
          <cell r="E40">
            <v>629.93600016789367</v>
          </cell>
        </row>
        <row r="41">
          <cell r="E41">
            <v>625.13076630972944</v>
          </cell>
        </row>
        <row r="42">
          <cell r="E42">
            <v>676.83784531608512</v>
          </cell>
        </row>
        <row r="43">
          <cell r="E43">
            <v>653.55301389112765</v>
          </cell>
        </row>
        <row r="44">
          <cell r="E44">
            <v>571.66505807446333</v>
          </cell>
        </row>
        <row r="45">
          <cell r="E45">
            <v>689.9794004551502</v>
          </cell>
        </row>
      </sheetData>
      <sheetData sheetId="11">
        <row r="31">
          <cell r="E31">
            <v>339.75468097042648</v>
          </cell>
        </row>
        <row r="32">
          <cell r="E32">
            <v>489.64595282176117</v>
          </cell>
        </row>
        <row r="33">
          <cell r="E33">
            <v>434.68624659237111</v>
          </cell>
        </row>
        <row r="34">
          <cell r="E34">
            <v>459.66769076202274</v>
          </cell>
        </row>
        <row r="35">
          <cell r="E35">
            <v>357.31738598662838</v>
          </cell>
        </row>
        <row r="36">
          <cell r="E36">
            <v>434.28925710484964</v>
          </cell>
        </row>
        <row r="37">
          <cell r="E37">
            <v>394.0774537366857</v>
          </cell>
        </row>
        <row r="38">
          <cell r="E38">
            <v>419.21233205151623</v>
          </cell>
        </row>
        <row r="39">
          <cell r="E39">
            <v>435.95846394111203</v>
          </cell>
        </row>
        <row r="40">
          <cell r="E40">
            <v>421.06064502049708</v>
          </cell>
        </row>
        <row r="41">
          <cell r="E41">
            <v>413.51184508345654</v>
          </cell>
        </row>
        <row r="42">
          <cell r="E42">
            <v>381.17652464128429</v>
          </cell>
        </row>
        <row r="43">
          <cell r="E43">
            <v>449.05306682788733</v>
          </cell>
        </row>
        <row r="44">
          <cell r="E44">
            <v>388.99082609184563</v>
          </cell>
        </row>
        <row r="45">
          <cell r="E45">
            <v>439.50583755865603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S"/>
      <sheetName val="Winterweizen"/>
      <sheetName val="Sommer- u. Hartweizen"/>
      <sheetName val="Sommerweizen"/>
      <sheetName val="Hartweizen"/>
      <sheetName val="Weizen zus."/>
      <sheetName val="Roggen"/>
      <sheetName val="Wintergerste"/>
      <sheetName val="Sommergerste"/>
      <sheetName val="Gerste zus."/>
      <sheetName val="Triticale"/>
      <sheetName val="Hafer"/>
      <sheetName val="Sommermenggetreide"/>
      <sheetName val="Hafer u. Sommermenggetreide"/>
      <sheetName val="Getreide insges. (o.Körnermais)"/>
      <sheetName val="Brotgetreide"/>
      <sheetName val="Futtergetreide (ohne Körnerm)"/>
      <sheetName val="Wintergetreide"/>
      <sheetName val="Sommergetreide"/>
      <sheetName val="Körnermais + CCM"/>
      <sheetName val="Winterraps"/>
      <sheetName val="Sommerraps + Rübsen"/>
      <sheetName val="Raps + Rübsen zus."/>
      <sheetName val="Frühkartoffeln"/>
      <sheetName val="Mittelfr. + Spätkartoffeln"/>
      <sheetName val="Kartoffeln zus."/>
      <sheetName val="Zuckerrüben"/>
      <sheetName val="Runkelrüben"/>
      <sheetName val="Kohlrüben"/>
      <sheetName val="Rüben insgesamt"/>
      <sheetName val="Hackfrüchte (Rüben+Kart zus.)"/>
      <sheetName val="Futtererbsen"/>
      <sheetName val="Ackerbohnen"/>
      <sheetName val="Futtererbsen + Ackerbohnen"/>
      <sheetName val="Grünmais (Silomais)"/>
      <sheetName val="Luzerne"/>
      <sheetName val="Klee + Kleegras"/>
      <sheetName val="Gras a. d. Ackerland"/>
      <sheetName val="Dauerwiesen"/>
      <sheetName val="Mähweiden u. Weiden"/>
      <sheetName val="Klee u. G.a.d. Ackerland"/>
      <sheetName val="Mähweiden"/>
      <sheetName val="Weiden"/>
      <sheetName val="Aufteilung Grünlandnutzung"/>
      <sheetName val="Heuanteil"/>
      <sheetName val="Vorräte"/>
      <sheetName val="Hektarerträge"/>
      <sheetName val="Grafik"/>
      <sheetName val="Grafik 1"/>
    </sheetNames>
    <sheetDataSet>
      <sheetData sheetId="0"/>
      <sheetData sheetId="1">
        <row r="65">
          <cell r="B65">
            <v>203830.87</v>
          </cell>
          <cell r="D65">
            <v>199780.67833333332</v>
          </cell>
          <cell r="E65">
            <v>1635947</v>
          </cell>
          <cell r="G65">
            <v>1746187.5</v>
          </cell>
          <cell r="K65">
            <v>80.260000000000005</v>
          </cell>
          <cell r="L65">
            <v>87.405224297341348</v>
          </cell>
        </row>
        <row r="66">
          <cell r="B66">
            <v>221041.66</v>
          </cell>
          <cell r="E66">
            <v>2013247</v>
          </cell>
          <cell r="K66">
            <v>91.08</v>
          </cell>
        </row>
      </sheetData>
      <sheetData sheetId="2">
        <row r="65">
          <cell r="B65">
            <v>6773.94</v>
          </cell>
          <cell r="D65">
            <v>3229.3316666666665</v>
          </cell>
          <cell r="E65">
            <v>43069</v>
          </cell>
          <cell r="G65">
            <v>20427</v>
          </cell>
          <cell r="K65">
            <v>63.58</v>
          </cell>
          <cell r="L65">
            <v>63.2545743469108</v>
          </cell>
        </row>
        <row r="66">
          <cell r="B66">
            <v>7538.11</v>
          </cell>
          <cell r="E66">
            <v>49887</v>
          </cell>
          <cell r="K66">
            <v>66.180000000000007</v>
          </cell>
        </row>
      </sheetData>
      <sheetData sheetId="3"/>
      <sheetData sheetId="4"/>
      <sheetData sheetId="5">
        <row r="65">
          <cell r="B65">
            <v>210604.81</v>
          </cell>
          <cell r="D65">
            <v>203010.01</v>
          </cell>
          <cell r="E65">
            <v>1679016</v>
          </cell>
          <cell r="G65">
            <v>1766614.5</v>
          </cell>
          <cell r="K65">
            <v>79.72</v>
          </cell>
          <cell r="L65">
            <v>87.021053789416584</v>
          </cell>
        </row>
        <row r="66">
          <cell r="B66">
            <v>228579.77</v>
          </cell>
          <cell r="E66">
            <v>2063134</v>
          </cell>
          <cell r="K66">
            <v>90.26</v>
          </cell>
        </row>
      </sheetData>
      <sheetData sheetId="6">
        <row r="65">
          <cell r="B65">
            <v>19141.580000000002</v>
          </cell>
          <cell r="D65">
            <v>23148.888333333336</v>
          </cell>
          <cell r="E65">
            <v>103786</v>
          </cell>
          <cell r="G65">
            <v>135310</v>
          </cell>
          <cell r="K65">
            <v>54.22</v>
          </cell>
          <cell r="L65">
            <v>58.452050937219227</v>
          </cell>
        </row>
        <row r="66">
          <cell r="B66">
            <v>26125.46</v>
          </cell>
          <cell r="E66">
            <v>198710</v>
          </cell>
          <cell r="K66">
            <v>76.06</v>
          </cell>
        </row>
      </sheetData>
      <sheetData sheetId="7">
        <row r="65">
          <cell r="B65">
            <v>40212.050000000003</v>
          </cell>
          <cell r="D65">
            <v>59454.153333333328</v>
          </cell>
          <cell r="E65">
            <v>253095</v>
          </cell>
          <cell r="G65">
            <v>458221</v>
          </cell>
          <cell r="K65">
            <v>62.94</v>
          </cell>
          <cell r="L65">
            <v>77.071318706862428</v>
          </cell>
        </row>
        <row r="66">
          <cell r="B66">
            <v>53218.48</v>
          </cell>
          <cell r="E66">
            <v>492431</v>
          </cell>
          <cell r="K66">
            <v>92.53</v>
          </cell>
        </row>
      </sheetData>
      <sheetData sheetId="8">
        <row r="65">
          <cell r="B65">
            <v>9584.4500000000007</v>
          </cell>
          <cell r="D65">
            <v>9211.1683333333349</v>
          </cell>
          <cell r="E65">
            <v>42459</v>
          </cell>
          <cell r="G65">
            <v>40918.666666666664</v>
          </cell>
          <cell r="K65">
            <v>44.3</v>
          </cell>
          <cell r="L65">
            <v>44.422884465796137</v>
          </cell>
        </row>
        <row r="66">
          <cell r="B66">
            <v>8135.86</v>
          </cell>
          <cell r="E66">
            <v>44633</v>
          </cell>
          <cell r="K66">
            <v>54.86</v>
          </cell>
        </row>
      </sheetData>
      <sheetData sheetId="9">
        <row r="65">
          <cell r="B65">
            <v>49796.5</v>
          </cell>
          <cell r="D65">
            <v>68665.32166666667</v>
          </cell>
          <cell r="E65">
            <v>295554</v>
          </cell>
          <cell r="G65">
            <v>499139.66666666669</v>
          </cell>
          <cell r="K65">
            <v>59.35</v>
          </cell>
          <cell r="L65">
            <v>72.691666557643487</v>
          </cell>
        </row>
        <row r="66">
          <cell r="B66">
            <v>61354.340000000004</v>
          </cell>
          <cell r="E66">
            <v>537064</v>
          </cell>
          <cell r="K66">
            <v>87.53</v>
          </cell>
        </row>
      </sheetData>
      <sheetData sheetId="10">
        <row r="65">
          <cell r="B65">
            <v>5787.5</v>
          </cell>
          <cell r="D65">
            <v>7698.7616666666654</v>
          </cell>
          <cell r="E65">
            <v>35194</v>
          </cell>
          <cell r="G65">
            <v>49348.5</v>
          </cell>
          <cell r="K65">
            <v>60.81</v>
          </cell>
          <cell r="L65">
            <v>64.099269644447162</v>
          </cell>
        </row>
        <row r="66">
          <cell r="B66">
            <v>5689.48</v>
          </cell>
          <cell r="E66">
            <v>43251</v>
          </cell>
          <cell r="K66">
            <v>76.02</v>
          </cell>
        </row>
      </sheetData>
      <sheetData sheetId="11"/>
      <sheetData sheetId="12"/>
      <sheetData sheetId="13">
        <row r="65">
          <cell r="B65">
            <v>7242.47</v>
          </cell>
          <cell r="D65">
            <v>7632.4733333333343</v>
          </cell>
          <cell r="E65">
            <v>38407</v>
          </cell>
          <cell r="G65">
            <v>39091.666666666664</v>
          </cell>
          <cell r="K65">
            <v>53.03</v>
          </cell>
          <cell r="L65">
            <v>51.217560755753262</v>
          </cell>
        </row>
        <row r="66">
          <cell r="B66">
            <v>7715.99</v>
          </cell>
          <cell r="E66">
            <v>45478</v>
          </cell>
          <cell r="K66">
            <v>58.94</v>
          </cell>
        </row>
      </sheetData>
      <sheetData sheetId="14">
        <row r="65">
          <cell r="B65">
            <v>292572.86</v>
          </cell>
          <cell r="D65">
            <v>310155.45500000002</v>
          </cell>
          <cell r="E65">
            <v>2151957</v>
          </cell>
          <cell r="G65">
            <v>2489504.3333333335</v>
          </cell>
          <cell r="K65">
            <v>73.55</v>
          </cell>
          <cell r="L65">
            <v>80.266340417366933</v>
          </cell>
        </row>
        <row r="66">
          <cell r="B66">
            <v>329465.03999999998</v>
          </cell>
          <cell r="E66">
            <v>2887637</v>
          </cell>
          <cell r="K66">
            <v>87.65</v>
          </cell>
        </row>
      </sheetData>
      <sheetData sheetId="15">
        <row r="65">
          <cell r="B65">
            <v>229746.39</v>
          </cell>
          <cell r="D65">
            <v>226158.89833333335</v>
          </cell>
          <cell r="E65">
            <v>1782802</v>
          </cell>
          <cell r="G65">
            <v>1901924.5</v>
          </cell>
          <cell r="K65">
            <v>77.599999999999994</v>
          </cell>
          <cell r="L65">
            <v>84.096823694143239</v>
          </cell>
        </row>
        <row r="66">
          <cell r="B66">
            <v>254705.22999999998</v>
          </cell>
          <cell r="E66">
            <v>2261844</v>
          </cell>
          <cell r="K66">
            <v>88.8</v>
          </cell>
        </row>
      </sheetData>
      <sheetData sheetId="16">
        <row r="65">
          <cell r="B65">
            <v>62826.47</v>
          </cell>
          <cell r="D65">
            <v>83996.556666666656</v>
          </cell>
          <cell r="E65">
            <v>369155</v>
          </cell>
          <cell r="G65">
            <v>587579.83333333337</v>
          </cell>
          <cell r="K65">
            <v>58.76</v>
          </cell>
          <cell r="L65">
            <v>69.952847670303314</v>
          </cell>
        </row>
        <row r="66">
          <cell r="B66">
            <v>74759.81</v>
          </cell>
          <cell r="E66">
            <v>625793</v>
          </cell>
          <cell r="K66">
            <v>83.71</v>
          </cell>
        </row>
      </sheetData>
      <sheetData sheetId="17"/>
      <sheetData sheetId="18"/>
      <sheetData sheetId="19"/>
      <sheetData sheetId="20">
        <row r="65">
          <cell r="B65">
            <v>88833.01</v>
          </cell>
          <cell r="D65">
            <v>107199.24</v>
          </cell>
          <cell r="E65">
            <v>273517</v>
          </cell>
          <cell r="G65">
            <v>434577.5</v>
          </cell>
          <cell r="K65">
            <v>30.79</v>
          </cell>
          <cell r="L65">
            <v>40.53923330053459</v>
          </cell>
        </row>
        <row r="66">
          <cell r="B66">
            <v>60493.58</v>
          </cell>
          <cell r="E66">
            <v>255101</v>
          </cell>
          <cell r="K66">
            <v>42.17</v>
          </cell>
        </row>
      </sheetData>
      <sheetData sheetId="21"/>
      <sheetData sheetId="22"/>
      <sheetData sheetId="23"/>
      <sheetData sheetId="24"/>
      <sheetData sheetId="25">
        <row r="65">
          <cell r="B65">
            <v>5152.97</v>
          </cell>
          <cell r="D65">
            <v>5482.1116666666667</v>
          </cell>
          <cell r="E65">
            <v>185362</v>
          </cell>
          <cell r="G65">
            <v>195983.83333333334</v>
          </cell>
          <cell r="K65">
            <v>359.72</v>
          </cell>
          <cell r="L65">
            <v>357.49697424988608</v>
          </cell>
        </row>
        <row r="66">
          <cell r="B66">
            <v>5490.01</v>
          </cell>
          <cell r="E66">
            <v>197827</v>
          </cell>
          <cell r="K66">
            <v>360.34</v>
          </cell>
        </row>
      </sheetData>
      <sheetData sheetId="26">
        <row r="65">
          <cell r="B65">
            <v>9225.26</v>
          </cell>
          <cell r="D65">
            <v>8630.8733333333348</v>
          </cell>
          <cell r="E65">
            <v>645030</v>
          </cell>
          <cell r="G65">
            <v>540502.5</v>
          </cell>
          <cell r="K65">
            <v>699.2</v>
          </cell>
          <cell r="L65">
            <v>626.243114833493</v>
          </cell>
        </row>
        <row r="66">
          <cell r="B66">
            <v>8787.23</v>
          </cell>
          <cell r="E66">
            <v>563701</v>
          </cell>
          <cell r="K66">
            <v>641.5</v>
          </cell>
        </row>
      </sheetData>
      <sheetData sheetId="27"/>
      <sheetData sheetId="28"/>
      <sheetData sheetId="29"/>
      <sheetData sheetId="30"/>
      <sheetData sheetId="31">
        <row r="65">
          <cell r="B65">
            <v>411.48</v>
          </cell>
          <cell r="D65">
            <v>537.33166666666671</v>
          </cell>
        </row>
        <row r="66">
          <cell r="B66">
            <v>396.23</v>
          </cell>
        </row>
      </sheetData>
      <sheetData sheetId="32">
        <row r="65">
          <cell r="B65">
            <v>1346.02</v>
          </cell>
          <cell r="D65">
            <v>928.13666666666666</v>
          </cell>
        </row>
        <row r="66">
          <cell r="B66">
            <v>1195.08</v>
          </cell>
        </row>
      </sheetData>
      <sheetData sheetId="33"/>
      <sheetData sheetId="34">
        <row r="65">
          <cell r="B65">
            <v>194006.33</v>
          </cell>
          <cell r="D65">
            <v>146879.815</v>
          </cell>
          <cell r="E65">
            <v>7868897</v>
          </cell>
          <cell r="G65">
            <v>5504231</v>
          </cell>
          <cell r="K65">
            <v>405.6</v>
          </cell>
          <cell r="L65">
            <v>374.7438679712389</v>
          </cell>
        </row>
        <row r="66">
          <cell r="B66">
            <v>180730.87</v>
          </cell>
          <cell r="E66">
            <v>7283454</v>
          </cell>
          <cell r="K66">
            <v>403</v>
          </cell>
        </row>
      </sheetData>
      <sheetData sheetId="35"/>
      <sheetData sheetId="36">
        <row r="65">
          <cell r="B65">
            <v>13590.21</v>
          </cell>
          <cell r="D65">
            <v>11733.638333333334</v>
          </cell>
          <cell r="E65">
            <v>109673</v>
          </cell>
          <cell r="G65">
            <v>79753.34166666666</v>
          </cell>
          <cell r="K65">
            <v>80.7</v>
          </cell>
          <cell r="L65">
            <v>67.969831181945125</v>
          </cell>
        </row>
        <row r="66">
          <cell r="B66">
            <v>12432.8</v>
          </cell>
          <cell r="E66">
            <v>101825</v>
          </cell>
          <cell r="K66">
            <v>81.900000000000006</v>
          </cell>
        </row>
      </sheetData>
      <sheetData sheetId="37">
        <row r="65">
          <cell r="B65">
            <v>45947.79</v>
          </cell>
          <cell r="D65">
            <v>45701.619999999995</v>
          </cell>
          <cell r="E65">
            <v>387340</v>
          </cell>
          <cell r="G65">
            <v>347833.25833333336</v>
          </cell>
          <cell r="K65">
            <v>84.3</v>
          </cell>
          <cell r="L65">
            <v>76.109612379896689</v>
          </cell>
        </row>
        <row r="66">
          <cell r="B66">
            <v>44896.46</v>
          </cell>
          <cell r="E66">
            <v>412598</v>
          </cell>
          <cell r="K66">
            <v>91.9</v>
          </cell>
        </row>
      </sheetData>
      <sheetData sheetId="38">
        <row r="65">
          <cell r="B65">
            <v>34646.559999999998</v>
          </cell>
          <cell r="D65">
            <v>48676.171666666662</v>
          </cell>
          <cell r="E65">
            <v>264353</v>
          </cell>
          <cell r="G65">
            <v>342199.73333333334</v>
          </cell>
          <cell r="K65">
            <v>76.3</v>
          </cell>
          <cell r="L65">
            <v>70.301283280186752</v>
          </cell>
        </row>
        <row r="66">
          <cell r="B66">
            <v>35283.78</v>
          </cell>
          <cell r="E66">
            <v>291797</v>
          </cell>
          <cell r="K66">
            <v>82.7</v>
          </cell>
        </row>
      </sheetData>
      <sheetData sheetId="39">
        <row r="65">
          <cell r="B65">
            <v>281687.57</v>
          </cell>
          <cell r="E65">
            <v>2214064</v>
          </cell>
          <cell r="K65">
            <v>78.599999999999994</v>
          </cell>
        </row>
        <row r="66">
          <cell r="B66">
            <v>278392.82</v>
          </cell>
          <cell r="E66">
            <v>2371907</v>
          </cell>
          <cell r="K66">
            <v>85.2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weizen"/>
      <sheetName val="Sommerweizen u. Hartweizen"/>
      <sheetName val="Weizen zus."/>
      <sheetName val="Roggen"/>
      <sheetName val="Wintergerste"/>
      <sheetName val="Sommergerste"/>
      <sheetName val="Gerste zus"/>
      <sheetName val="Triticale"/>
      <sheetName val="Hafer"/>
      <sheetName val="Sommermenggetr."/>
      <sheetName val="Hafer u. Sommermenggetr."/>
      <sheetName val="Brotgetreide ins."/>
      <sheetName val="Futtergetreide ins."/>
      <sheetName val="Getreide ins."/>
      <sheetName val="Wintergetreide"/>
      <sheetName val="Sommergetreide"/>
      <sheetName val="Grafik 2"/>
      <sheetName val="Grafik 1"/>
    </sheetNames>
    <sheetDataSet>
      <sheetData sheetId="0">
        <row r="44">
          <cell r="D44">
            <v>46726.273333333338</v>
          </cell>
          <cell r="G44">
            <v>424386.55000000005</v>
          </cell>
          <cell r="L44">
            <v>90.823966844634597</v>
          </cell>
        </row>
        <row r="45">
          <cell r="B45">
            <v>50782.51</v>
          </cell>
          <cell r="E45">
            <v>453913</v>
          </cell>
          <cell r="K45">
            <v>89.38</v>
          </cell>
        </row>
      </sheetData>
      <sheetData sheetId="1">
        <row r="44">
          <cell r="D44">
            <v>1719.4933333333336</v>
          </cell>
          <cell r="G44">
            <v>11638.416666666666</v>
          </cell>
          <cell r="L44">
            <v>67.685151439959043</v>
          </cell>
        </row>
        <row r="45">
          <cell r="B45">
            <v>4544.62</v>
          </cell>
          <cell r="E45">
            <v>31668.6</v>
          </cell>
          <cell r="K45">
            <v>69.680000000000007</v>
          </cell>
        </row>
      </sheetData>
      <sheetData sheetId="2">
        <row r="44">
          <cell r="D44">
            <v>48445.766666666663</v>
          </cell>
          <cell r="G44">
            <v>436024.96666666662</v>
          </cell>
          <cell r="L44">
            <v>90.002697174090898</v>
          </cell>
        </row>
        <row r="45">
          <cell r="B45">
            <v>55327.130000000005</v>
          </cell>
          <cell r="E45">
            <v>485581.6</v>
          </cell>
          <cell r="K45">
            <v>87.77</v>
          </cell>
        </row>
      </sheetData>
      <sheetData sheetId="3">
        <row r="44">
          <cell r="D44">
            <v>398.99833333333328</v>
          </cell>
          <cell r="G44">
            <v>2450.7333333333331</v>
          </cell>
          <cell r="L44">
            <v>61.422144620487138</v>
          </cell>
        </row>
      </sheetData>
      <sheetData sheetId="4">
        <row r="44">
          <cell r="D44">
            <v>2738.1066666666666</v>
          </cell>
          <cell r="G44">
            <v>21045.45</v>
          </cell>
          <cell r="L44">
            <v>76.861322665783661</v>
          </cell>
        </row>
        <row r="45">
          <cell r="B45">
            <v>2309.67</v>
          </cell>
          <cell r="E45">
            <v>21364.5</v>
          </cell>
          <cell r="K45">
            <v>92.5</v>
          </cell>
        </row>
      </sheetData>
      <sheetData sheetId="5">
        <row r="44">
          <cell r="D44">
            <v>1172.1533333333334</v>
          </cell>
          <cell r="G44">
            <v>6054.4666666666672</v>
          </cell>
          <cell r="L44">
            <v>51.652514176188554</v>
          </cell>
        </row>
        <row r="45">
          <cell r="B45">
            <v>1593.86</v>
          </cell>
          <cell r="E45">
            <v>9639.1</v>
          </cell>
          <cell r="K45">
            <v>60.48</v>
          </cell>
        </row>
      </sheetData>
      <sheetData sheetId="6">
        <row r="44">
          <cell r="D44">
            <v>3910.2600000000007</v>
          </cell>
          <cell r="G44">
            <v>27099.916666666661</v>
          </cell>
          <cell r="L44">
            <v>69.304641294099767</v>
          </cell>
        </row>
        <row r="45">
          <cell r="B45">
            <v>3903.5299999999997</v>
          </cell>
          <cell r="E45">
            <v>31003.599999999999</v>
          </cell>
          <cell r="K45">
            <v>79.42</v>
          </cell>
        </row>
      </sheetData>
      <sheetData sheetId="7">
        <row r="44">
          <cell r="D44">
            <v>218.44833333333335</v>
          </cell>
          <cell r="G44">
            <v>1445.3499999999997</v>
          </cell>
          <cell r="L44">
            <v>66.164386697083202</v>
          </cell>
        </row>
      </sheetData>
      <sheetData sheetId="8"/>
      <sheetData sheetId="9"/>
      <sheetData sheetId="10">
        <row r="44">
          <cell r="D44">
            <v>1428.6033333333332</v>
          </cell>
          <cell r="G44">
            <v>8393.2000000000007</v>
          </cell>
          <cell r="L44">
            <v>58.751087892370421</v>
          </cell>
        </row>
        <row r="45">
          <cell r="B45">
            <v>1472.21</v>
          </cell>
          <cell r="E45">
            <v>8562.1</v>
          </cell>
          <cell r="K45">
            <v>58.16</v>
          </cell>
        </row>
      </sheetData>
      <sheetData sheetId="11">
        <row r="44">
          <cell r="D44">
            <v>48844.764999999992</v>
          </cell>
          <cell r="G44">
            <v>438475.69999999995</v>
          </cell>
          <cell r="L44">
            <v>89.76923115506851</v>
          </cell>
        </row>
        <row r="45">
          <cell r="B45">
            <v>55939.360000000008</v>
          </cell>
          <cell r="E45">
            <v>490301.39999999997</v>
          </cell>
          <cell r="K45">
            <v>87.65</v>
          </cell>
        </row>
      </sheetData>
      <sheetData sheetId="12">
        <row r="44">
          <cell r="D44">
            <v>5557.3116666666674</v>
          </cell>
          <cell r="G44">
            <v>36938.466666666667</v>
          </cell>
          <cell r="L44">
            <v>66.468229392688968</v>
          </cell>
        </row>
        <row r="45">
          <cell r="B45">
            <v>5799</v>
          </cell>
          <cell r="E45">
            <v>42837.7</v>
          </cell>
          <cell r="K45">
            <v>73.87</v>
          </cell>
        </row>
      </sheetData>
      <sheetData sheetId="13">
        <row r="44">
          <cell r="D44">
            <v>54402.07666666666</v>
          </cell>
          <cell r="G44">
            <v>475414.16666666669</v>
          </cell>
          <cell r="L44">
            <v>87.388974060610309</v>
          </cell>
        </row>
        <row r="45">
          <cell r="B45">
            <v>61738.360000000008</v>
          </cell>
          <cell r="E45">
            <v>533139.1</v>
          </cell>
          <cell r="K45">
            <v>86.35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ckerrüben"/>
      <sheetName val="Runkelrüben"/>
      <sheetName val="Kohlrüben"/>
      <sheetName val="Rüben insg."/>
      <sheetName val="Frühe Kartoffeln"/>
      <sheetName val="Späte Kartoffeln"/>
      <sheetName val="Kartoffeln ins."/>
      <sheetName val="Tabelle1"/>
    </sheetNames>
    <sheetDataSet>
      <sheetData sheetId="0">
        <row r="44">
          <cell r="D44">
            <v>1738.2166666666669</v>
          </cell>
          <cell r="G44">
            <v>117361.73333333334</v>
          </cell>
          <cell r="L44">
            <v>675.18471997161839</v>
          </cell>
        </row>
        <row r="45">
          <cell r="B45">
            <v>1698.93</v>
          </cell>
          <cell r="E45">
            <v>113994.9</v>
          </cell>
          <cell r="K45">
            <v>670.98</v>
          </cell>
        </row>
      </sheetData>
      <sheetData sheetId="1"/>
      <sheetData sheetId="2"/>
      <sheetData sheetId="3"/>
      <sheetData sheetId="4"/>
      <sheetData sheetId="5"/>
      <sheetData sheetId="6">
        <row r="44">
          <cell r="D44">
            <v>2417.1799999999998</v>
          </cell>
          <cell r="G44">
            <v>90241.216666666674</v>
          </cell>
          <cell r="L44">
            <v>373.3326300344479</v>
          </cell>
        </row>
        <row r="45">
          <cell r="B45">
            <v>2349.3200000000002</v>
          </cell>
          <cell r="E45">
            <v>84655.4</v>
          </cell>
          <cell r="K45">
            <v>360.34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raps"/>
      <sheetName val="Sommerraps"/>
      <sheetName val="Raps u. Rübsen zus."/>
    </sheetNames>
    <sheetDataSet>
      <sheetData sheetId="0">
        <row r="44">
          <cell r="D44">
            <v>12099.853333333333</v>
          </cell>
          <cell r="G44">
            <v>50145.083333333321</v>
          </cell>
          <cell r="L44">
            <v>41.442719966853588</v>
          </cell>
        </row>
        <row r="45">
          <cell r="B45">
            <v>5890.85</v>
          </cell>
          <cell r="E45">
            <v>25371.7</v>
          </cell>
          <cell r="K45">
            <v>43.07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lomais"/>
      <sheetName val="Klee u. Kleegras "/>
      <sheetName val="Gras a. d. Ackerland"/>
      <sheetName val="Dauerwiesen"/>
      <sheetName val=" Weiden einschl. Mähw."/>
      <sheetName val="Wiesen u. Weiden einschl. Mähw."/>
      <sheetName val="Mähweiden"/>
      <sheetName val="Weiden"/>
      <sheetName val="Grafik"/>
      <sheetName val="Tabelle1"/>
      <sheetName val="Tabelle2"/>
    </sheetNames>
    <sheetDataSet>
      <sheetData sheetId="0">
        <row r="44">
          <cell r="D44">
            <v>9650.8416666666672</v>
          </cell>
          <cell r="G44">
            <v>386000.78333333327</v>
          </cell>
          <cell r="L44">
            <v>399.96592697873496</v>
          </cell>
        </row>
        <row r="45">
          <cell r="B45">
            <v>10580.32</v>
          </cell>
          <cell r="E45">
            <v>439083.7</v>
          </cell>
          <cell r="K45">
            <v>415</v>
          </cell>
        </row>
      </sheetData>
      <sheetData sheetId="1"/>
      <sheetData sheetId="2">
        <row r="44">
          <cell r="D44">
            <v>3539.59</v>
          </cell>
          <cell r="G44">
            <v>29813.572499999998</v>
          </cell>
          <cell r="L44">
            <v>84.228886678965637</v>
          </cell>
        </row>
        <row r="45">
          <cell r="B45">
            <v>3908.46</v>
          </cell>
          <cell r="E45">
            <v>36225.5</v>
          </cell>
          <cell r="K45">
            <v>92.68</v>
          </cell>
        </row>
      </sheetData>
      <sheetData sheetId="3">
        <row r="44">
          <cell r="D44">
            <v>4122.6883333333335</v>
          </cell>
          <cell r="G44">
            <v>30684.776666666668</v>
          </cell>
          <cell r="L44">
            <v>74.429047712799047</v>
          </cell>
        </row>
      </sheetData>
      <sheetData sheetId="4">
        <row r="45">
          <cell r="B45">
            <v>66234.61</v>
          </cell>
          <cell r="E45">
            <v>564570</v>
          </cell>
          <cell r="K45">
            <v>85.24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weizen"/>
      <sheetName val="Sommerweizen"/>
      <sheetName val="Weizen zus."/>
      <sheetName val="Roggen"/>
      <sheetName val="Wintergerste"/>
      <sheetName val="Sommergerste"/>
      <sheetName val="Gerste zus."/>
      <sheetName val="Triticale"/>
      <sheetName val="Hafer"/>
      <sheetName val="Sommermenggetr."/>
      <sheetName val="Hafer u. Sommermenggetr."/>
      <sheetName val="Brotgetreide"/>
      <sheetName val="Futtergetreide"/>
      <sheetName val="Getreide insg."/>
      <sheetName val="Wintergetreide"/>
      <sheetName val="Sommergetreide"/>
      <sheetName val="Grafik"/>
      <sheetName val="Tabelle1"/>
    </sheetNames>
    <sheetDataSet>
      <sheetData sheetId="0">
        <row r="44">
          <cell r="D44">
            <v>17408.63</v>
          </cell>
          <cell r="G44">
            <v>133482.23333333334</v>
          </cell>
          <cell r="L44">
            <v>76.6758977204601</v>
          </cell>
        </row>
        <row r="45">
          <cell r="B45">
            <v>17639.650000000001</v>
          </cell>
          <cell r="E45">
            <v>141689.70000000001</v>
          </cell>
          <cell r="K45">
            <v>80.319999999999993</v>
          </cell>
        </row>
      </sheetData>
      <sheetData sheetId="1">
        <row r="44">
          <cell r="D44">
            <v>288.43166666666667</v>
          </cell>
          <cell r="G44">
            <v>1531.6833333333334</v>
          </cell>
          <cell r="L44">
            <v>53.103854754736815</v>
          </cell>
        </row>
      </sheetData>
      <sheetData sheetId="2">
        <row r="44">
          <cell r="D44">
            <v>17697.061666666665</v>
          </cell>
          <cell r="G44">
            <v>135013.91666666669</v>
          </cell>
          <cell r="L44">
            <v>76.291713963438582</v>
          </cell>
        </row>
        <row r="45">
          <cell r="B45">
            <v>19029.940000000002</v>
          </cell>
          <cell r="E45">
            <v>149932.80000000002</v>
          </cell>
          <cell r="K45">
            <v>78.790000000000006</v>
          </cell>
        </row>
      </sheetData>
      <sheetData sheetId="3">
        <row r="44">
          <cell r="D44">
            <v>7507.5166666666664</v>
          </cell>
          <cell r="G44">
            <v>43876.549999999996</v>
          </cell>
          <cell r="L44">
            <v>58.443493298938172</v>
          </cell>
        </row>
        <row r="45">
          <cell r="B45">
            <v>8960.2199999999993</v>
          </cell>
          <cell r="E45">
            <v>66936.800000000003</v>
          </cell>
          <cell r="K45">
            <v>74.7</v>
          </cell>
        </row>
      </sheetData>
      <sheetData sheetId="4">
        <row r="44">
          <cell r="D44">
            <v>7063.2750000000005</v>
          </cell>
          <cell r="G44">
            <v>47444.350000000006</v>
          </cell>
          <cell r="L44">
            <v>67.170469789155888</v>
          </cell>
        </row>
        <row r="45">
          <cell r="B45">
            <v>5737.39</v>
          </cell>
          <cell r="E45">
            <v>49074.6</v>
          </cell>
          <cell r="K45">
            <v>85.53</v>
          </cell>
        </row>
      </sheetData>
      <sheetData sheetId="5">
        <row r="44">
          <cell r="D44">
            <v>4187.4566666666669</v>
          </cell>
          <cell r="G44">
            <v>18359.016666666666</v>
          </cell>
          <cell r="L44">
            <v>43.842881558177311</v>
          </cell>
        </row>
        <row r="45">
          <cell r="B45">
            <v>3421.63</v>
          </cell>
          <cell r="E45">
            <v>18232.5</v>
          </cell>
          <cell r="K45">
            <v>53.29</v>
          </cell>
        </row>
      </sheetData>
      <sheetData sheetId="6">
        <row r="44">
          <cell r="D44">
            <v>11250.731666666665</v>
          </cell>
          <cell r="G44">
            <v>65803.366666666683</v>
          </cell>
          <cell r="L44">
            <v>58.488077590213045</v>
          </cell>
        </row>
        <row r="45">
          <cell r="B45">
            <v>9159.02</v>
          </cell>
          <cell r="E45">
            <v>67307.100000000006</v>
          </cell>
          <cell r="K45">
            <v>73.489999999999995</v>
          </cell>
        </row>
      </sheetData>
      <sheetData sheetId="7">
        <row r="44">
          <cell r="D44">
            <v>2266.0333333333333</v>
          </cell>
          <cell r="G44">
            <v>13457.016666666668</v>
          </cell>
          <cell r="L44">
            <v>59.385784263250031</v>
          </cell>
        </row>
      </sheetData>
      <sheetData sheetId="8"/>
      <sheetData sheetId="9"/>
      <sheetData sheetId="10">
        <row r="44">
          <cell r="D44">
            <v>1651.8116666666667</v>
          </cell>
          <cell r="G44">
            <v>7616.5999999999995</v>
          </cell>
          <cell r="L44">
            <v>46.110583631911226</v>
          </cell>
        </row>
        <row r="45">
          <cell r="B45">
            <v>1246.22</v>
          </cell>
          <cell r="E45">
            <v>6564</v>
          </cell>
          <cell r="K45">
            <v>52.67</v>
          </cell>
        </row>
      </sheetData>
      <sheetData sheetId="11">
        <row r="44">
          <cell r="D44">
            <v>25204.578333333335</v>
          </cell>
          <cell r="G44">
            <v>178890.46666666667</v>
          </cell>
          <cell r="L44">
            <v>70.97538562273111</v>
          </cell>
        </row>
        <row r="45">
          <cell r="B45">
            <v>27990.160000000003</v>
          </cell>
          <cell r="E45">
            <v>216869.60000000003</v>
          </cell>
          <cell r="K45">
            <v>77.48</v>
          </cell>
        </row>
      </sheetData>
      <sheetData sheetId="12">
        <row r="44">
          <cell r="D44">
            <v>15168.576666666668</v>
          </cell>
          <cell r="G44">
            <v>86876.983333333337</v>
          </cell>
          <cell r="L44">
            <v>57.274314685205574</v>
          </cell>
        </row>
        <row r="45">
          <cell r="B45">
            <v>11793.03</v>
          </cell>
          <cell r="E45">
            <v>83858.900000000009</v>
          </cell>
          <cell r="K45">
            <v>71.11</v>
          </cell>
        </row>
      </sheetData>
      <sheetData sheetId="13">
        <row r="44">
          <cell r="D44">
            <v>40373.154999999999</v>
          </cell>
          <cell r="G44">
            <v>265767.45000000007</v>
          </cell>
          <cell r="L44">
            <v>65.827763522568418</v>
          </cell>
        </row>
        <row r="45">
          <cell r="B45">
            <v>39783.19</v>
          </cell>
          <cell r="E45">
            <v>300728.50000000006</v>
          </cell>
          <cell r="K45">
            <v>75.59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ckerrüben"/>
      <sheetName val="Runkelrüben"/>
      <sheetName val="Kohlrüben"/>
      <sheetName val="Rüben insg."/>
      <sheetName val="Frühe Kartoffeln"/>
      <sheetName val="Späte Kartoffeln"/>
      <sheetName val="Kartoffeln ins."/>
      <sheetName val="Tabelle1"/>
    </sheetNames>
    <sheetDataSet>
      <sheetData sheetId="0">
        <row r="44">
          <cell r="D44">
            <v>1801.6616666666669</v>
          </cell>
          <cell r="G44">
            <v>106769.46666666666</v>
          </cell>
          <cell r="L44">
            <v>592.61663075845706</v>
          </cell>
        </row>
        <row r="45">
          <cell r="B45">
            <v>1982.65</v>
          </cell>
          <cell r="E45">
            <v>117032.4</v>
          </cell>
          <cell r="K45">
            <v>590.28</v>
          </cell>
        </row>
      </sheetData>
      <sheetData sheetId="1"/>
      <sheetData sheetId="2"/>
      <sheetData sheetId="3"/>
      <sheetData sheetId="4"/>
      <sheetData sheetId="5"/>
      <sheetData sheetId="6">
        <row r="44">
          <cell r="D44">
            <v>927.33833333333325</v>
          </cell>
          <cell r="G44">
            <v>31048.799999999999</v>
          </cell>
          <cell r="L44">
            <v>334.81631119889721</v>
          </cell>
        </row>
      </sheetData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raps"/>
      <sheetName val="Sommerraps"/>
      <sheetName val="Raps u. Rübsen zus."/>
    </sheetNames>
    <sheetDataSet>
      <sheetData sheetId="0">
        <row r="44">
          <cell r="D44">
            <v>11804.116666666669</v>
          </cell>
          <cell r="G44">
            <v>44472.566666666658</v>
          </cell>
          <cell r="L44">
            <v>37.675471975172492</v>
          </cell>
        </row>
        <row r="45">
          <cell r="B45">
            <v>8674.5300000000007</v>
          </cell>
          <cell r="E45">
            <v>36241.800000000003</v>
          </cell>
          <cell r="K45">
            <v>41.78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view="pageLayout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style="38" customWidth="1"/>
    <col min="8" max="8" width="10.7109375" style="38" customWidth="1"/>
    <col min="9" max="95" width="12.140625" style="38" customWidth="1"/>
    <col min="96" max="16384" width="11.28515625" style="38"/>
  </cols>
  <sheetData>
    <row r="3" spans="1:7" ht="20.25" x14ac:dyDescent="0.3">
      <c r="A3" s="141" t="s">
        <v>8</v>
      </c>
      <c r="B3" s="141"/>
      <c r="C3" s="141"/>
      <c r="D3" s="141"/>
    </row>
    <row r="4" spans="1:7" ht="20.25" x14ac:dyDescent="0.3">
      <c r="A4" s="141" t="s">
        <v>9</v>
      </c>
      <c r="B4" s="141"/>
      <c r="C4" s="141"/>
      <c r="D4" s="141"/>
    </row>
    <row r="11" spans="1:7" ht="15" x14ac:dyDescent="0.2">
      <c r="A11" s="39"/>
      <c r="F11" s="40"/>
      <c r="G11" s="41"/>
    </row>
    <row r="13" spans="1:7" x14ac:dyDescent="0.2">
      <c r="A13" s="42"/>
    </row>
    <row r="15" spans="1:7" ht="23.25" x14ac:dyDescent="0.2">
      <c r="D15" s="142" t="s">
        <v>96</v>
      </c>
      <c r="E15" s="142"/>
      <c r="F15" s="142"/>
      <c r="G15" s="142"/>
    </row>
    <row r="16" spans="1:7" ht="15" x14ac:dyDescent="0.2">
      <c r="D16" s="143" t="s">
        <v>135</v>
      </c>
      <c r="E16" s="143"/>
      <c r="F16" s="143"/>
      <c r="G16" s="143"/>
    </row>
    <row r="18" spans="1:7" ht="42" customHeight="1" x14ac:dyDescent="0.5">
      <c r="A18" s="144" t="s">
        <v>98</v>
      </c>
      <c r="B18" s="145"/>
      <c r="C18" s="145"/>
      <c r="D18" s="145"/>
      <c r="E18" s="145"/>
      <c r="F18" s="145"/>
      <c r="G18" s="145"/>
    </row>
    <row r="19" spans="1:7" ht="36.950000000000003" customHeight="1" x14ac:dyDescent="0.5">
      <c r="B19" s="144" t="s">
        <v>97</v>
      </c>
      <c r="C19" s="144"/>
      <c r="D19" s="144"/>
      <c r="E19" s="144"/>
      <c r="F19" s="144"/>
      <c r="G19" s="144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E21" s="139" t="s">
        <v>176</v>
      </c>
      <c r="F21" s="139"/>
      <c r="G21" s="139"/>
    </row>
    <row r="22" spans="1:7" ht="16.5" x14ac:dyDescent="0.25">
      <c r="A22" s="140"/>
      <c r="B22" s="140"/>
      <c r="C22" s="140"/>
      <c r="D22" s="140"/>
      <c r="E22" s="140"/>
      <c r="F22" s="140"/>
      <c r="G22" s="140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Layout" zoomScaleNormal="110" workbookViewId="0">
      <selection activeCell="D17" sqref="D17"/>
    </sheetView>
  </sheetViews>
  <sheetFormatPr baseColWidth="10" defaultRowHeight="12.75" x14ac:dyDescent="0.2"/>
  <cols>
    <col min="1" max="1" width="50.7109375" customWidth="1"/>
    <col min="2" max="4" width="13.7109375" customWidth="1"/>
  </cols>
  <sheetData>
    <row r="1" spans="1:4" ht="14.25" customHeight="1" x14ac:dyDescent="0.2">
      <c r="A1" s="166" t="s">
        <v>165</v>
      </c>
      <c r="B1" s="166"/>
      <c r="C1" s="166"/>
      <c r="D1" s="166"/>
    </row>
    <row r="2" spans="1:4" ht="19.5" customHeight="1" x14ac:dyDescent="0.2">
      <c r="A2" s="166" t="s">
        <v>169</v>
      </c>
      <c r="B2" s="166"/>
      <c r="C2" s="166"/>
      <c r="D2" s="166"/>
    </row>
    <row r="3" spans="1:4" ht="12.75" customHeight="1" x14ac:dyDescent="0.2">
      <c r="A3" s="21"/>
      <c r="B3" s="21"/>
      <c r="C3" s="21"/>
      <c r="D3" s="21"/>
    </row>
    <row r="4" spans="1:4" ht="19.5" customHeight="1" x14ac:dyDescent="0.2">
      <c r="A4" s="167" t="s">
        <v>0</v>
      </c>
      <c r="B4" s="170" t="s">
        <v>64</v>
      </c>
      <c r="C4" s="171" t="s">
        <v>62</v>
      </c>
      <c r="D4" s="171"/>
    </row>
    <row r="5" spans="1:4" ht="19.5" customHeight="1" x14ac:dyDescent="0.2">
      <c r="A5" s="168"/>
      <c r="B5" s="170">
        <v>2012</v>
      </c>
      <c r="C5" s="171"/>
      <c r="D5" s="171"/>
    </row>
    <row r="6" spans="1:4" ht="19.5" customHeight="1" x14ac:dyDescent="0.2">
      <c r="A6" s="168"/>
      <c r="B6" s="65" t="s">
        <v>114</v>
      </c>
      <c r="C6" s="65" t="s">
        <v>1</v>
      </c>
      <c r="D6" s="66" t="s">
        <v>2</v>
      </c>
    </row>
    <row r="7" spans="1:4" ht="19.5" customHeight="1" x14ac:dyDescent="0.2">
      <c r="A7" s="169"/>
      <c r="B7" s="65" t="s">
        <v>113</v>
      </c>
      <c r="C7" s="65" t="s">
        <v>3</v>
      </c>
      <c r="D7" s="66" t="s">
        <v>4</v>
      </c>
    </row>
    <row r="8" spans="1:4" ht="12.75" customHeight="1" x14ac:dyDescent="0.2">
      <c r="A8" s="129"/>
      <c r="B8" s="68"/>
      <c r="C8" s="69"/>
      <c r="D8" s="70"/>
    </row>
    <row r="9" spans="1:4" ht="19.5" customHeight="1" x14ac:dyDescent="0.2">
      <c r="A9" s="71" t="s">
        <v>52</v>
      </c>
      <c r="B9" s="88">
        <f>SUM('[7]Getreide insg.'!$B$45)/1000</f>
        <v>39.783190000000005</v>
      </c>
      <c r="C9" s="89">
        <f>SUM('[7]Getreide insg.'!$K$45)</f>
        <v>75.59</v>
      </c>
      <c r="D9" s="74">
        <f>SUM('[7]Getreide insg.'!$E$45)</f>
        <v>300728.50000000006</v>
      </c>
    </row>
    <row r="10" spans="1:4" ht="25.5" customHeight="1" x14ac:dyDescent="0.2">
      <c r="A10" s="71" t="s">
        <v>101</v>
      </c>
      <c r="B10" s="88">
        <f>SUM([7]Brotgetreide!$B$45)/1000</f>
        <v>27.990160000000003</v>
      </c>
      <c r="C10" s="89">
        <f>SUM([7]Brotgetreide!$K$45)</f>
        <v>77.48</v>
      </c>
      <c r="D10" s="74">
        <f>SUM([7]Brotgetreide!$E$45)</f>
        <v>216869.60000000003</v>
      </c>
    </row>
    <row r="11" spans="1:4" ht="19.5" customHeight="1" x14ac:dyDescent="0.2">
      <c r="A11" s="71" t="s">
        <v>102</v>
      </c>
      <c r="B11" s="88">
        <f>SUM('[7]Weizen zus.'!$B$45)/1000</f>
        <v>19.029940000000003</v>
      </c>
      <c r="C11" s="89">
        <f>SUM('[7]Weizen zus.'!$K$45)</f>
        <v>78.790000000000006</v>
      </c>
      <c r="D11" s="74">
        <f>SUM('[7]Weizen zus.'!$E$45)</f>
        <v>149932.80000000002</v>
      </c>
    </row>
    <row r="12" spans="1:4" ht="14.25" customHeight="1" x14ac:dyDescent="0.2">
      <c r="A12" s="71" t="s">
        <v>103</v>
      </c>
      <c r="B12" s="88">
        <f>SUM([7]Winterweizen!$B$45)/1000</f>
        <v>17.639650000000003</v>
      </c>
      <c r="C12" s="89">
        <f>SUM([7]Winterweizen!$K$45)</f>
        <v>80.319999999999993</v>
      </c>
      <c r="D12" s="74">
        <f>SUM([7]Winterweizen!$E$45)</f>
        <v>141689.70000000001</v>
      </c>
    </row>
    <row r="13" spans="1:4" ht="14.25" customHeight="1" x14ac:dyDescent="0.2">
      <c r="A13" s="71" t="s">
        <v>104</v>
      </c>
      <c r="B13" s="124" t="s">
        <v>7</v>
      </c>
      <c r="C13" s="125" t="s">
        <v>7</v>
      </c>
      <c r="D13" s="102" t="s">
        <v>7</v>
      </c>
    </row>
    <row r="14" spans="1:4" ht="19.899999999999999" customHeight="1" x14ac:dyDescent="0.2">
      <c r="A14" s="71" t="s">
        <v>105</v>
      </c>
      <c r="B14" s="88">
        <f>SUM([7]Roggen!$B$45)/1000</f>
        <v>8.9602199999999996</v>
      </c>
      <c r="C14" s="89">
        <f>SUM([7]Roggen!$K$45)</f>
        <v>74.7</v>
      </c>
      <c r="D14" s="74">
        <f>SUM([7]Roggen!$E$45)</f>
        <v>66936.800000000003</v>
      </c>
    </row>
    <row r="15" spans="1:4" ht="25.5" customHeight="1" x14ac:dyDescent="0.2">
      <c r="A15" s="71" t="s">
        <v>106</v>
      </c>
      <c r="B15" s="88">
        <f>SUM([7]Futtergetreide!$B$45)/1000</f>
        <v>11.79303</v>
      </c>
      <c r="C15" s="89">
        <f>SUM([7]Futtergetreide!$K$45)</f>
        <v>71.11</v>
      </c>
      <c r="D15" s="74">
        <f>SUM([7]Futtergetreide!$E$45)</f>
        <v>83858.900000000009</v>
      </c>
    </row>
    <row r="16" spans="1:4" ht="19.5" customHeight="1" x14ac:dyDescent="0.2">
      <c r="A16" s="71" t="s">
        <v>107</v>
      </c>
      <c r="B16" s="88">
        <f>SUM('[7]Gerste zus.'!$B$45)/1000</f>
        <v>9.1590199999999999</v>
      </c>
      <c r="C16" s="89">
        <f>SUM('[7]Gerste zus.'!$K$45)</f>
        <v>73.489999999999995</v>
      </c>
      <c r="D16" s="74">
        <f>SUM('[7]Gerste zus.'!$E$45)</f>
        <v>67307.100000000006</v>
      </c>
    </row>
    <row r="17" spans="1:4" ht="14.25" customHeight="1" x14ac:dyDescent="0.2">
      <c r="A17" s="71" t="s">
        <v>108</v>
      </c>
      <c r="B17" s="88">
        <f>SUM([7]Wintergerste!$B$45)/1000</f>
        <v>5.7373900000000004</v>
      </c>
      <c r="C17" s="89">
        <f>SUM([7]Wintergerste!$K$45)</f>
        <v>85.53</v>
      </c>
      <c r="D17" s="74">
        <f>SUM([7]Wintergerste!$E$45)</f>
        <v>49074.6</v>
      </c>
    </row>
    <row r="18" spans="1:4" ht="14.25" customHeight="1" x14ac:dyDescent="0.2">
      <c r="A18" s="71" t="s">
        <v>109</v>
      </c>
      <c r="B18" s="88">
        <f>SUM([7]Sommergerste!$B$45)/1000</f>
        <v>3.4216299999999999</v>
      </c>
      <c r="C18" s="89">
        <f>SUM([7]Sommergerste!$K$45)</f>
        <v>53.29</v>
      </c>
      <c r="D18" s="74">
        <f>SUM([7]Sommergerste!$E$45)</f>
        <v>18232.5</v>
      </c>
    </row>
    <row r="19" spans="1:4" ht="19.899999999999999" customHeight="1" x14ac:dyDescent="0.2">
      <c r="A19" s="71" t="s">
        <v>111</v>
      </c>
      <c r="B19" s="88">
        <f>SUM('[7]Hafer u. Sommermenggetr.'!$B$45)/1000</f>
        <v>1.2462200000000001</v>
      </c>
      <c r="C19" s="89">
        <f>SUM('[7]Hafer u. Sommermenggetr.'!$K$45)</f>
        <v>52.67</v>
      </c>
      <c r="D19" s="74">
        <f>SUM('[7]Hafer u. Sommermenggetr.'!$E$45)</f>
        <v>6564</v>
      </c>
    </row>
    <row r="20" spans="1:4" ht="19.899999999999999" customHeight="1" x14ac:dyDescent="0.2">
      <c r="A20" s="71" t="s">
        <v>110</v>
      </c>
      <c r="B20" s="124" t="s">
        <v>7</v>
      </c>
      <c r="C20" s="106" t="s">
        <v>7</v>
      </c>
      <c r="D20" s="103" t="s">
        <v>7</v>
      </c>
    </row>
    <row r="21" spans="1:4" ht="25.5" customHeight="1" x14ac:dyDescent="0.2">
      <c r="A21" s="71" t="s">
        <v>59</v>
      </c>
      <c r="B21" s="124" t="s">
        <v>7</v>
      </c>
      <c r="C21" s="106" t="s">
        <v>7</v>
      </c>
      <c r="D21" s="103" t="s">
        <v>7</v>
      </c>
    </row>
    <row r="22" spans="1:4" ht="19.5" customHeight="1" x14ac:dyDescent="0.2">
      <c r="A22" s="71" t="s">
        <v>60</v>
      </c>
      <c r="B22" s="88">
        <f>SUM([8]Zuckerrüben!$B$45)/1000</f>
        <v>1.98265</v>
      </c>
      <c r="C22" s="89">
        <f>SUM([8]Zuckerrüben!$K$45)</f>
        <v>590.28</v>
      </c>
      <c r="D22" s="74">
        <f>SUM([8]Zuckerrüben!$E$45)</f>
        <v>117032.4</v>
      </c>
    </row>
    <row r="23" spans="1:4" ht="19.5" customHeight="1" x14ac:dyDescent="0.2">
      <c r="A23" s="71" t="s">
        <v>61</v>
      </c>
      <c r="B23" s="88">
        <f>SUM([9]Winterraps!$B$45)/1000</f>
        <v>8.6745300000000007</v>
      </c>
      <c r="C23" s="89">
        <f>SUM([9]Winterraps!$K$45)</f>
        <v>41.78</v>
      </c>
      <c r="D23" s="74">
        <f>SUM([9]Winterraps!$E$45)</f>
        <v>36241.800000000003</v>
      </c>
    </row>
    <row r="24" spans="1:4" ht="25.5" customHeight="1" x14ac:dyDescent="0.2">
      <c r="A24" s="71" t="s">
        <v>128</v>
      </c>
      <c r="B24" s="88">
        <f>SUM('[10]Gras a. d. Ackerland'!$B$45)/1000</f>
        <v>12.991569999999999</v>
      </c>
      <c r="C24" s="89">
        <f>SUM('[10]Gras a. d. Ackerland'!$K$45)</f>
        <v>91.98</v>
      </c>
      <c r="D24" s="74">
        <f>SUM('[10]Gras a. d. Ackerland'!$E$45)</f>
        <v>119502.8</v>
      </c>
    </row>
    <row r="25" spans="1:4" ht="19.5" customHeight="1" x14ac:dyDescent="0.2">
      <c r="A25" s="71" t="s">
        <v>129</v>
      </c>
      <c r="B25" s="88">
        <f>SUM([10]Silomais!$B$45)/1000</f>
        <v>65.82077000000001</v>
      </c>
      <c r="C25" s="89">
        <f>SUM([10]Silomais!$K$45)</f>
        <v>389.72</v>
      </c>
      <c r="D25" s="74">
        <f>SUM([10]Silomais!$E$45)</f>
        <v>2565157.7999999998</v>
      </c>
    </row>
    <row r="26" spans="1:4" ht="19.5" customHeight="1" x14ac:dyDescent="0.2">
      <c r="A26" s="71" t="s">
        <v>127</v>
      </c>
      <c r="B26" s="88">
        <f>SUM([10]Dauerwiesen!$B$45)/1000</f>
        <v>12.28199</v>
      </c>
      <c r="C26" s="89">
        <f>SUM([10]Dauerwiesen!$K$45)</f>
        <v>82.15</v>
      </c>
      <c r="D26" s="74">
        <f>SUM([10]Dauerwiesen!$E$45)</f>
        <v>100901.8</v>
      </c>
    </row>
    <row r="27" spans="1:4" ht="19.5" customHeight="1" x14ac:dyDescent="0.2">
      <c r="A27" s="79" t="s">
        <v>126</v>
      </c>
      <c r="B27" s="91">
        <f>SUM('[10]Weiden einsch. Mähw.'!$B$45)/1000</f>
        <v>108.73795</v>
      </c>
      <c r="C27" s="126">
        <f>SUM('[10]Weiden einsch. Mähw.'!$K$45)</f>
        <v>84.34</v>
      </c>
      <c r="D27" s="82">
        <f>SUM('[10]Weiden einsch. Mähw.'!$E$45)</f>
        <v>917068.80000000005</v>
      </c>
    </row>
    <row r="28" spans="1:4" ht="12.75" customHeight="1" x14ac:dyDescent="0.2">
      <c r="A28" s="31"/>
    </row>
    <row r="29" spans="1:4" ht="22.7" customHeight="1" x14ac:dyDescent="0.2">
      <c r="A29" s="175" t="s">
        <v>130</v>
      </c>
      <c r="B29" s="176"/>
      <c r="C29" s="176"/>
      <c r="D29" s="176"/>
    </row>
    <row r="30" spans="1:4" ht="34.15" customHeight="1" x14ac:dyDescent="0.2">
      <c r="A30" s="164" t="s">
        <v>133</v>
      </c>
      <c r="B30" s="165"/>
      <c r="C30" s="165"/>
      <c r="D30" s="165"/>
    </row>
    <row r="31" spans="1:4" ht="12.75" customHeight="1" x14ac:dyDescent="0.2">
      <c r="A31" s="172" t="s">
        <v>124</v>
      </c>
      <c r="B31" s="173"/>
      <c r="C31" s="173"/>
      <c r="D31" s="173"/>
    </row>
    <row r="32" spans="1:4" ht="19.5" customHeight="1" x14ac:dyDescent="0.2">
      <c r="A32" s="22"/>
      <c r="B32" s="19"/>
      <c r="C32" s="20"/>
      <c r="D32" s="20"/>
    </row>
    <row r="33" spans="1:4" ht="19.5" customHeight="1" x14ac:dyDescent="0.2">
      <c r="A33" s="22"/>
      <c r="B33" s="5"/>
      <c r="C33" s="5"/>
      <c r="D33" s="5"/>
    </row>
    <row r="34" spans="1:4" ht="19.5" customHeight="1" x14ac:dyDescent="0.2">
      <c r="A34" s="23"/>
      <c r="B34" s="5"/>
      <c r="C34" s="5"/>
      <c r="D34" s="5"/>
    </row>
    <row r="35" spans="1:4" ht="19.5" customHeight="1" x14ac:dyDescent="0.2"/>
    <row r="36" spans="1:4" ht="19.5" customHeight="1" x14ac:dyDescent="0.2"/>
    <row r="37" spans="1:4" ht="19.5" customHeight="1" x14ac:dyDescent="0.2"/>
    <row r="38" spans="1:4" ht="19.5" customHeight="1" x14ac:dyDescent="0.2"/>
    <row r="39" spans="1:4" ht="19.5" customHeight="1" x14ac:dyDescent="0.2"/>
  </sheetData>
  <mergeCells count="8">
    <mergeCell ref="A29:D29"/>
    <mergeCell ref="A30:D30"/>
    <mergeCell ref="A31:D31"/>
    <mergeCell ref="A4:A7"/>
    <mergeCell ref="A1:D1"/>
    <mergeCell ref="A2:D2"/>
    <mergeCell ref="B4:D4"/>
    <mergeCell ref="B5:D5"/>
  </mergeCells>
  <phoneticPr fontId="3" type="noConversion"/>
  <conditionalFormatting sqref="B9:D26 B27:C27">
    <cfRule type="expression" dxfId="34" priority="19" stopIfTrue="1">
      <formula>MOD(ROW(),2)=1</formula>
    </cfRule>
    <cfRule type="expression" priority="20" stopIfTrue="1">
      <formula>MOD(ROW(),2)=1</formula>
    </cfRule>
  </conditionalFormatting>
  <conditionalFormatting sqref="B8:D8">
    <cfRule type="expression" dxfId="33" priority="9" stopIfTrue="1">
      <formula>MOD(ROW(),2)=1</formula>
    </cfRule>
    <cfRule type="expression" priority="10" stopIfTrue="1">
      <formula>MOD(ROW(),2)=1</formula>
    </cfRule>
  </conditionalFormatting>
  <conditionalFormatting sqref="A8">
    <cfRule type="expression" dxfId="32" priority="7" stopIfTrue="1">
      <formula>MOD(ROW(),2)=1</formula>
    </cfRule>
    <cfRule type="expression" priority="8" stopIfTrue="1">
      <formula>MOD(ROW(),2)=1</formula>
    </cfRule>
  </conditionalFormatting>
  <conditionalFormatting sqref="D27">
    <cfRule type="expression" dxfId="31" priority="5" stopIfTrue="1">
      <formula>MOD(ROW(),2)=1</formula>
    </cfRule>
    <cfRule type="expression" priority="6" stopIfTrue="1">
      <formula>MOD(ROW(),2)=1</formula>
    </cfRule>
  </conditionalFormatting>
  <conditionalFormatting sqref="A21:A27">
    <cfRule type="expression" dxfId="30" priority="3" stopIfTrue="1">
      <formula>MOD(ROW(),2)=1</formula>
    </cfRule>
    <cfRule type="expression" priority="4" stopIfTrue="1">
      <formula>MOD(ROW(),2)=1</formula>
    </cfRule>
  </conditionalFormatting>
  <conditionalFormatting sqref="A9:A20">
    <cfRule type="expression" dxfId="29" priority="1" stopIfTrue="1">
      <formula>MOD(ROW(),2)=1</formula>
    </cfRule>
    <cfRule type="expression" priority="2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Nord&amp;C&amp;8&amp;K000000&amp;P&amp;R&amp;8Statistischer Bericht C I/C II - j/12 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Layout" zoomScaleNormal="110" workbookViewId="0">
      <selection activeCell="D17" sqref="D17"/>
    </sheetView>
  </sheetViews>
  <sheetFormatPr baseColWidth="10" defaultColWidth="11.42578125" defaultRowHeight="12.75" x14ac:dyDescent="0.2"/>
  <cols>
    <col min="1" max="1" width="50.7109375" style="5" customWidth="1"/>
    <col min="2" max="4" width="13.7109375" style="5" customWidth="1"/>
    <col min="5" max="16384" width="11.42578125" style="5"/>
  </cols>
  <sheetData>
    <row r="1" spans="1:4" ht="14.25" customHeight="1" x14ac:dyDescent="0.2">
      <c r="A1" s="166" t="s">
        <v>165</v>
      </c>
      <c r="B1" s="166"/>
      <c r="C1" s="166"/>
      <c r="D1" s="166"/>
    </row>
    <row r="2" spans="1:4" ht="18.95" customHeight="1" x14ac:dyDescent="0.2">
      <c r="A2" s="166" t="s">
        <v>170</v>
      </c>
      <c r="B2" s="166"/>
      <c r="C2" s="166"/>
      <c r="D2" s="166"/>
    </row>
    <row r="3" spans="1:4" ht="12.75" customHeight="1" x14ac:dyDescent="0.2">
      <c r="A3" s="21"/>
      <c r="B3" s="21"/>
      <c r="C3" s="21"/>
      <c r="D3" s="21"/>
    </row>
    <row r="4" spans="1:4" ht="20.100000000000001" customHeight="1" x14ac:dyDescent="0.2">
      <c r="A4" s="167" t="s">
        <v>0</v>
      </c>
      <c r="B4" s="170" t="s">
        <v>87</v>
      </c>
      <c r="C4" s="171"/>
      <c r="D4" s="171" t="s">
        <v>65</v>
      </c>
    </row>
    <row r="5" spans="1:4" ht="20.100000000000001" customHeight="1" x14ac:dyDescent="0.2">
      <c r="A5" s="168"/>
      <c r="B5" s="170" t="s">
        <v>6</v>
      </c>
      <c r="C5" s="171"/>
      <c r="D5" s="171"/>
    </row>
    <row r="6" spans="1:4" ht="20.100000000000001" customHeight="1" x14ac:dyDescent="0.2">
      <c r="A6" s="168"/>
      <c r="B6" s="65" t="s">
        <v>5</v>
      </c>
      <c r="C6" s="65" t="s">
        <v>1</v>
      </c>
      <c r="D6" s="66" t="s">
        <v>2</v>
      </c>
    </row>
    <row r="7" spans="1:4" ht="20.100000000000001" customHeight="1" x14ac:dyDescent="0.2">
      <c r="A7" s="169"/>
      <c r="B7" s="65" t="s">
        <v>63</v>
      </c>
      <c r="C7" s="65" t="s">
        <v>3</v>
      </c>
      <c r="D7" s="66" t="s">
        <v>4</v>
      </c>
    </row>
    <row r="8" spans="1:4" ht="12.75" customHeight="1" x14ac:dyDescent="0.2">
      <c r="A8" s="110"/>
      <c r="B8" s="68"/>
      <c r="C8" s="69"/>
      <c r="D8" s="70"/>
    </row>
    <row r="9" spans="1:4" ht="20.100000000000001" customHeight="1" x14ac:dyDescent="0.2">
      <c r="A9" s="71" t="s">
        <v>52</v>
      </c>
      <c r="B9" s="83">
        <f>SUM('[11]Getreide insg.'!$D$44)</f>
        <v>24718.16</v>
      </c>
      <c r="C9" s="73">
        <f>SUM('[11]Getreide insg.'!$L$44)</f>
        <v>58.265230232886807</v>
      </c>
      <c r="D9" s="74">
        <f>SUM('[11]Getreide insg.'!$G$44)</f>
        <v>144020.92833333334</v>
      </c>
    </row>
    <row r="10" spans="1:4" ht="25.5" customHeight="1" x14ac:dyDescent="0.2">
      <c r="A10" s="71" t="s">
        <v>101</v>
      </c>
      <c r="B10" s="83">
        <f>SUM([11]Brotgetreide!$D$44)</f>
        <v>15808.336666666668</v>
      </c>
      <c r="C10" s="73">
        <f>SUM([11]Brotgetreide!$L$44)</f>
        <v>60.770372004138736</v>
      </c>
      <c r="D10" s="74">
        <f>SUM([11]Brotgetreide!$G$44)</f>
        <v>96067.849999999991</v>
      </c>
    </row>
    <row r="11" spans="1:4" ht="19.899999999999999" customHeight="1" x14ac:dyDescent="0.2">
      <c r="A11" s="71" t="s">
        <v>102</v>
      </c>
      <c r="B11" s="83">
        <f>SUM('[11]Weizen zus.'!$D$44)</f>
        <v>5720.6066666666666</v>
      </c>
      <c r="C11" s="73">
        <f>SUM('[11]Weizen zus.'!$L$44)</f>
        <v>69.601534103026367</v>
      </c>
      <c r="D11" s="74">
        <f>SUM('[11]Weizen zus.'!$G$44)</f>
        <v>39816.299999999996</v>
      </c>
    </row>
    <row r="12" spans="1:4" ht="14.25" customHeight="1" x14ac:dyDescent="0.2">
      <c r="A12" s="71" t="s">
        <v>103</v>
      </c>
      <c r="B12" s="83">
        <f>SUM([11]Winterweizen!$D$44)</f>
        <v>5624.6500000000005</v>
      </c>
      <c r="C12" s="73">
        <f>SUM([11]Winterweizen!$L$44)</f>
        <v>69.975909612153643</v>
      </c>
      <c r="D12" s="74">
        <f>SUM([11]Winterweizen!$G$44)</f>
        <v>39359</v>
      </c>
    </row>
    <row r="13" spans="1:4" ht="14.25" customHeight="1" x14ac:dyDescent="0.2">
      <c r="A13" s="71" t="s">
        <v>104</v>
      </c>
      <c r="B13" s="83">
        <f>SUM([11]Sommerweizen!$D$44)</f>
        <v>95.956666666666663</v>
      </c>
      <c r="C13" s="76">
        <f>SUM([11]Sommerweizen!$L$44)</f>
        <v>47.656928474658699</v>
      </c>
      <c r="D13" s="77">
        <f>SUM([11]Sommerweizen!$G$44)</f>
        <v>457.29999999999995</v>
      </c>
    </row>
    <row r="14" spans="1:4" ht="19.899999999999999" customHeight="1" x14ac:dyDescent="0.2">
      <c r="A14" s="71" t="s">
        <v>105</v>
      </c>
      <c r="B14" s="83">
        <f>SUM([11]Roggen!$D$44)</f>
        <v>10087.730000000001</v>
      </c>
      <c r="C14" s="73">
        <f>SUM([11]Roggen!$L$44)</f>
        <v>55.762346930379778</v>
      </c>
      <c r="D14" s="74">
        <f>SUM([11]Roggen!$G$44)</f>
        <v>56251.549999999996</v>
      </c>
    </row>
    <row r="15" spans="1:4" ht="25.5" customHeight="1" x14ac:dyDescent="0.2">
      <c r="A15" s="71" t="s">
        <v>106</v>
      </c>
      <c r="B15" s="83">
        <f>SUM([11]Futtergetreide!$D$44)</f>
        <v>8909.8233333333337</v>
      </c>
      <c r="C15" s="73">
        <f>SUM([11]Futtergetreide!$L$44)</f>
        <v>53.820459215988947</v>
      </c>
      <c r="D15" s="74">
        <f>SUM([11]Futtergetreide!$G$44)</f>
        <v>47953.078333333338</v>
      </c>
    </row>
    <row r="16" spans="1:4" ht="19.899999999999999" customHeight="1" x14ac:dyDescent="0.2">
      <c r="A16" s="71" t="s">
        <v>107</v>
      </c>
      <c r="B16" s="83">
        <f>SUM('[11]Gerste zus.'!$D$44)</f>
        <v>6179.3616666666667</v>
      </c>
      <c r="C16" s="73">
        <f>SUM('[11]Gerste zus.'!$L$44)</f>
        <v>53.945639476785217</v>
      </c>
      <c r="D16" s="74">
        <f>SUM('[11]Gerste zus.'!$G$44)</f>
        <v>33334.961666666662</v>
      </c>
    </row>
    <row r="17" spans="1:5" ht="14.25" customHeight="1" x14ac:dyDescent="0.2">
      <c r="A17" s="71" t="s">
        <v>108</v>
      </c>
      <c r="B17" s="83">
        <f>SUM([11]Wintergerste!$D$44)</f>
        <v>3931.9116666666669</v>
      </c>
      <c r="C17" s="73">
        <f>SUM([11]Wintergerste!$L$44)</f>
        <v>61.694629457172439</v>
      </c>
      <c r="D17" s="74">
        <f>SUM([11]Wintergerste!$G$44)</f>
        <v>24257.783333333336</v>
      </c>
    </row>
    <row r="18" spans="1:5" ht="14.25" customHeight="1" x14ac:dyDescent="0.2">
      <c r="A18" s="71" t="s">
        <v>109</v>
      </c>
      <c r="B18" s="83">
        <f>SUM([11]Sommergerste!$D$44)</f>
        <v>2247.4499999999998</v>
      </c>
      <c r="C18" s="73">
        <f>SUM([11]Sommergerste!$L$44)</f>
        <v>40.388788775426974</v>
      </c>
      <c r="D18" s="74">
        <f>SUM([11]Sommergerste!$G$44)</f>
        <v>9077.1783333333351</v>
      </c>
    </row>
    <row r="19" spans="1:5" ht="19.899999999999999" customHeight="1" x14ac:dyDescent="0.2">
      <c r="A19" s="71" t="s">
        <v>111</v>
      </c>
      <c r="B19" s="83">
        <f>SUM('[11]Hafer u. Sommermenggetr.'!$D$44)</f>
        <v>891.43333333333339</v>
      </c>
      <c r="C19" s="73">
        <f>SUM('[11]Hafer u. Sommermenggetr.'!$L$44)</f>
        <v>45.336536663799869</v>
      </c>
      <c r="D19" s="74">
        <f>SUM('[11]Hafer u. Sommermenggetr.'!$G$44)</f>
        <v>4041.4500000000003</v>
      </c>
    </row>
    <row r="20" spans="1:5" ht="19.899999999999999" customHeight="1" x14ac:dyDescent="0.2">
      <c r="A20" s="71" t="s">
        <v>110</v>
      </c>
      <c r="B20" s="83">
        <f>SUM([11]Triticale!$D$44)</f>
        <v>1839.0283333333334</v>
      </c>
      <c r="C20" s="78">
        <f>SUM([11]Triticale!$L$44)</f>
        <v>57.512255112980853</v>
      </c>
      <c r="D20" s="78">
        <f>SUM([11]Triticale!$G$44)</f>
        <v>10576.666666666666</v>
      </c>
    </row>
    <row r="21" spans="1:5" ht="25.5" customHeight="1" x14ac:dyDescent="0.2">
      <c r="A21" s="71" t="s">
        <v>59</v>
      </c>
      <c r="B21" s="83">
        <f>SUM('[12]Kartoffeln ins.'!$D$44)</f>
        <v>1300.0816666666667</v>
      </c>
      <c r="C21" s="78">
        <f>SUM('[12]Kartoffeln ins.'!$L$44)</f>
        <v>347.75982021642233</v>
      </c>
      <c r="D21" s="78">
        <f>SUM('[12]Kartoffeln ins.'!$G$44)</f>
        <v>45211.616666666669</v>
      </c>
    </row>
    <row r="22" spans="1:5" ht="20.100000000000001" customHeight="1" x14ac:dyDescent="0.2">
      <c r="A22" s="71" t="s">
        <v>60</v>
      </c>
      <c r="B22" s="83">
        <f>SUM([12]Zuckerrüben!$D$44)</f>
        <v>500.10500000000002</v>
      </c>
      <c r="C22" s="73">
        <f>SUM([12]Zuckerrüben!$L$44)</f>
        <v>574.6726520763973</v>
      </c>
      <c r="D22" s="74">
        <f>SUM([12]Zuckerrüben!$G$44)</f>
        <v>28739.666666666668</v>
      </c>
    </row>
    <row r="23" spans="1:5" s="17" customFormat="1" ht="20.100000000000001" customHeight="1" x14ac:dyDescent="0.2">
      <c r="A23" s="71" t="s">
        <v>61</v>
      </c>
      <c r="B23" s="83">
        <f>SUM([13]Winterraps!$D$44)</f>
        <v>5504.4766666666665</v>
      </c>
      <c r="C23" s="73">
        <f>SUM([13]Winterraps!$L$44)</f>
        <v>34.529682809688836</v>
      </c>
      <c r="D23" s="74">
        <f>SUM([13]Winterraps!$G$44)</f>
        <v>19006.783333333333</v>
      </c>
      <c r="E23" s="5"/>
    </row>
    <row r="24" spans="1:5" ht="20.100000000000001" customHeight="1" x14ac:dyDescent="0.2">
      <c r="A24" s="71" t="s">
        <v>115</v>
      </c>
      <c r="B24" s="83">
        <f>SUM('[14]Gras a. d. Ackerland'!$D$44)</f>
        <v>13908.213333333333</v>
      </c>
      <c r="C24" s="73">
        <f>SUM('[14]Gras a. d. Ackerland'!$L$44)</f>
        <v>72.291744158847138</v>
      </c>
      <c r="D24" s="74">
        <f>SUM('[14]Gras a. d. Ackerland'!$G$44)</f>
        <v>100544.89999999998</v>
      </c>
    </row>
    <row r="25" spans="1:5" ht="25.5" customHeight="1" x14ac:dyDescent="0.2">
      <c r="A25" s="71" t="s">
        <v>116</v>
      </c>
      <c r="B25" s="83">
        <f>SUM([14]Silomais!$D$44)</f>
        <v>46846.85</v>
      </c>
      <c r="C25" s="73">
        <f>SUM([14]Silomais!$L$44)</f>
        <v>362.45621637313934</v>
      </c>
      <c r="D25" s="74">
        <f>SUM([14]Silomais!$G$44)</f>
        <v>1697993.2</v>
      </c>
    </row>
    <row r="26" spans="1:5" ht="19.899999999999999" customHeight="1" x14ac:dyDescent="0.2">
      <c r="A26" s="71" t="s">
        <v>117</v>
      </c>
      <c r="B26" s="83">
        <f>SUM([14]Dauerwiesen!$D$44)</f>
        <v>9816.7266666666674</v>
      </c>
      <c r="C26" s="73">
        <f>SUM([14]Dauerwiesen!$L$44)</f>
        <v>69.169334448889614</v>
      </c>
      <c r="D26" s="74">
        <f>SUM([14]Dauerwiesen!$G$44)</f>
        <v>67901.645000000004</v>
      </c>
    </row>
    <row r="27" spans="1:5" ht="19.899999999999999" customHeight="1" x14ac:dyDescent="0.2">
      <c r="A27" s="79" t="s">
        <v>118</v>
      </c>
      <c r="B27" s="114" t="s">
        <v>34</v>
      </c>
      <c r="C27" s="105" t="s">
        <v>34</v>
      </c>
      <c r="D27" s="105" t="s">
        <v>34</v>
      </c>
    </row>
    <row r="28" spans="1:5" ht="12.75" customHeight="1" x14ac:dyDescent="0.2">
      <c r="A28" s="31"/>
      <c r="B28"/>
      <c r="C28"/>
      <c r="D28"/>
    </row>
    <row r="29" spans="1:5" ht="34.15" customHeight="1" x14ac:dyDescent="0.2">
      <c r="A29" s="164" t="s">
        <v>134</v>
      </c>
      <c r="B29" s="165"/>
      <c r="C29" s="165"/>
      <c r="D29" s="165"/>
    </row>
    <row r="30" spans="1:5" ht="12.75" customHeight="1" x14ac:dyDescent="0.2">
      <c r="A30" s="172" t="s">
        <v>112</v>
      </c>
      <c r="B30" s="173"/>
      <c r="C30" s="173"/>
      <c r="D30" s="173"/>
    </row>
    <row r="31" spans="1:5" ht="18.95" customHeight="1" x14ac:dyDescent="0.2">
      <c r="A31" s="22"/>
      <c r="B31" s="18"/>
    </row>
    <row r="32" spans="1:5" ht="18" customHeight="1" x14ac:dyDescent="0.2">
      <c r="A32" s="23"/>
      <c r="B32" s="19"/>
      <c r="C32" s="20"/>
      <c r="D32" s="20"/>
    </row>
    <row r="33" spans="1:1" ht="18" customHeight="1" x14ac:dyDescent="0.2">
      <c r="A33" s="22"/>
    </row>
    <row r="34" spans="1:1" ht="18" customHeight="1" x14ac:dyDescent="0.2">
      <c r="A34" s="23"/>
    </row>
    <row r="35" spans="1:1" ht="18" customHeight="1" x14ac:dyDescent="0.2">
      <c r="A35" s="4"/>
    </row>
  </sheetData>
  <mergeCells count="7">
    <mergeCell ref="A29:D29"/>
    <mergeCell ref="A30:D30"/>
    <mergeCell ref="A1:D1"/>
    <mergeCell ref="A2:D2"/>
    <mergeCell ref="A4:A7"/>
    <mergeCell ref="B4:D4"/>
    <mergeCell ref="B5:D5"/>
  </mergeCells>
  <phoneticPr fontId="3" type="noConversion"/>
  <conditionalFormatting sqref="B27:D27 C10:D26">
    <cfRule type="expression" dxfId="28" priority="21" stopIfTrue="1">
      <formula>MOD(ROW(),2)=1</formula>
    </cfRule>
    <cfRule type="expression" priority="22" stopIfTrue="1">
      <formula>MOD(ROW(),2)=1</formula>
    </cfRule>
  </conditionalFormatting>
  <conditionalFormatting sqref="B8:D8 C9:D9">
    <cfRule type="expression" dxfId="27" priority="9" stopIfTrue="1">
      <formula>MOD(ROW(),2)=1</formula>
    </cfRule>
    <cfRule type="expression" priority="10" stopIfTrue="1">
      <formula>MOD(ROW(),2)=1</formula>
    </cfRule>
  </conditionalFormatting>
  <conditionalFormatting sqref="A8">
    <cfRule type="expression" dxfId="26" priority="7" stopIfTrue="1">
      <formula>MOD(ROW(),2)=1</formula>
    </cfRule>
    <cfRule type="expression" priority="8" stopIfTrue="1">
      <formula>MOD(ROW(),2)=1</formula>
    </cfRule>
  </conditionalFormatting>
  <conditionalFormatting sqref="B9:B26">
    <cfRule type="expression" dxfId="25" priority="5" stopIfTrue="1">
      <formula>MOD(ROW(),2)=1</formula>
    </cfRule>
    <cfRule type="expression" priority="6" stopIfTrue="1">
      <formula>MOD(ROW(),2)=1</formula>
    </cfRule>
  </conditionalFormatting>
  <conditionalFormatting sqref="A21:A27">
    <cfRule type="expression" dxfId="24" priority="3" stopIfTrue="1">
      <formula>MOD(ROW(),2)=1</formula>
    </cfRule>
    <cfRule type="expression" priority="4" stopIfTrue="1">
      <formula>MOD(ROW(),2)=1</formula>
    </cfRule>
  </conditionalFormatting>
  <conditionalFormatting sqref="A9:A20">
    <cfRule type="expression" dxfId="23" priority="1" stopIfTrue="1">
      <formula>MOD(ROW(),2)=1</formula>
    </cfRule>
    <cfRule type="expression" priority="2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Nord&amp;C&amp;8&amp;K000000&amp;P&amp;R&amp;8Statistischer Bericht C I/C II - j/12 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Layout" zoomScaleNormal="110" workbookViewId="0">
      <selection activeCell="D17" sqref="D17"/>
    </sheetView>
  </sheetViews>
  <sheetFormatPr baseColWidth="10" defaultColWidth="11.42578125" defaultRowHeight="12.75" x14ac:dyDescent="0.2"/>
  <cols>
    <col min="1" max="1" width="50.7109375" style="5" customWidth="1"/>
    <col min="2" max="4" width="13.7109375" style="5" customWidth="1"/>
    <col min="5" max="16384" width="11.42578125" style="5"/>
  </cols>
  <sheetData>
    <row r="1" spans="1:4" ht="14.25" customHeight="1" x14ac:dyDescent="0.2">
      <c r="A1" s="166" t="s">
        <v>165</v>
      </c>
      <c r="B1" s="166"/>
      <c r="C1" s="166"/>
      <c r="D1" s="166"/>
    </row>
    <row r="2" spans="1:4" ht="19.5" customHeight="1" x14ac:dyDescent="0.2">
      <c r="A2" s="166" t="s">
        <v>171</v>
      </c>
      <c r="B2" s="166"/>
      <c r="C2" s="166"/>
      <c r="D2" s="166"/>
    </row>
    <row r="3" spans="1:4" ht="12.75" customHeight="1" x14ac:dyDescent="0.2">
      <c r="B3" s="2"/>
      <c r="C3" s="16"/>
    </row>
    <row r="4" spans="1:4" ht="19.5" customHeight="1" x14ac:dyDescent="0.2">
      <c r="A4" s="167" t="s">
        <v>0</v>
      </c>
      <c r="B4" s="170" t="s">
        <v>87</v>
      </c>
      <c r="C4" s="171"/>
      <c r="D4" s="171"/>
    </row>
    <row r="5" spans="1:4" ht="19.5" customHeight="1" x14ac:dyDescent="0.2">
      <c r="A5" s="168"/>
      <c r="B5" s="170">
        <v>2012</v>
      </c>
      <c r="C5" s="171"/>
      <c r="D5" s="171"/>
    </row>
    <row r="6" spans="1:4" ht="19.5" customHeight="1" x14ac:dyDescent="0.2">
      <c r="A6" s="168"/>
      <c r="B6" s="65" t="s">
        <v>122</v>
      </c>
      <c r="C6" s="65" t="s">
        <v>1</v>
      </c>
      <c r="D6" s="66" t="s">
        <v>2</v>
      </c>
    </row>
    <row r="7" spans="1:4" ht="19.5" customHeight="1" x14ac:dyDescent="0.2">
      <c r="A7" s="169"/>
      <c r="B7" s="65" t="s">
        <v>113</v>
      </c>
      <c r="C7" s="65" t="s">
        <v>3</v>
      </c>
      <c r="D7" s="66" t="s">
        <v>4</v>
      </c>
    </row>
    <row r="8" spans="1:4" ht="12.75" customHeight="1" x14ac:dyDescent="0.2">
      <c r="A8" s="109"/>
      <c r="B8" s="68"/>
      <c r="C8" s="69"/>
      <c r="D8" s="70"/>
    </row>
    <row r="9" spans="1:4" ht="19.5" customHeight="1" x14ac:dyDescent="0.2">
      <c r="A9" s="71" t="s">
        <v>52</v>
      </c>
      <c r="B9" s="72">
        <f>SUM('[11]Getreide insg.'!$B$45)/1000</f>
        <v>21.052489999999999</v>
      </c>
      <c r="C9" s="73">
        <f>SUM('[11]Getreide insg.'!$K$45)</f>
        <v>73.239999999999995</v>
      </c>
      <c r="D9" s="74">
        <f>SUM('[11]Getreide insg.'!$E$45)</f>
        <v>154197.4</v>
      </c>
    </row>
    <row r="10" spans="1:4" ht="25.5" customHeight="1" x14ac:dyDescent="0.2">
      <c r="A10" s="71" t="s">
        <v>101</v>
      </c>
      <c r="B10" s="72">
        <f>SUM([11]Brotgetreide!$B$45)/1000</f>
        <v>15.09648</v>
      </c>
      <c r="C10" s="73">
        <f>SUM([11]Brotgetreide!$K$45)</f>
        <v>76.38</v>
      </c>
      <c r="D10" s="74">
        <f>SUM([11]Brotgetreide!$E$45)</f>
        <v>115306.79999999999</v>
      </c>
    </row>
    <row r="11" spans="1:4" ht="19.5" customHeight="1" x14ac:dyDescent="0.2">
      <c r="A11" s="71" t="s">
        <v>102</v>
      </c>
      <c r="B11" s="72">
        <f>SUM('[11]Weizen zus.'!$B$45)/1000</f>
        <v>5.5887500000000001</v>
      </c>
      <c r="C11" s="73">
        <f>SUM('[11]Weizen zus.'!$K$45)</f>
        <v>78.05</v>
      </c>
      <c r="D11" s="74">
        <f>SUM('[11]Weizen zus.'!$E$45)</f>
        <v>43617.899999999994</v>
      </c>
    </row>
    <row r="12" spans="1:4" ht="14.25" customHeight="1" x14ac:dyDescent="0.2">
      <c r="A12" s="71" t="s">
        <v>103</v>
      </c>
      <c r="B12" s="72">
        <f>SUM([11]Winterweizen!$B$45)/1000</f>
        <v>5.4263199999999996</v>
      </c>
      <c r="C12" s="73">
        <f>SUM([11]Winterweizen!$K$45)</f>
        <v>78.709999999999994</v>
      </c>
      <c r="D12" s="74">
        <f>SUM([11]Winterweizen!$E$45)</f>
        <v>42712.7</v>
      </c>
    </row>
    <row r="13" spans="1:4" ht="14.25" customHeight="1" x14ac:dyDescent="0.2">
      <c r="A13" s="71" t="s">
        <v>104</v>
      </c>
      <c r="B13" s="101" t="s">
        <v>7</v>
      </c>
      <c r="C13" s="130" t="s">
        <v>7</v>
      </c>
      <c r="D13" s="130" t="s">
        <v>7</v>
      </c>
    </row>
    <row r="14" spans="1:4" ht="19.899999999999999" customHeight="1" x14ac:dyDescent="0.2">
      <c r="A14" s="71" t="s">
        <v>105</v>
      </c>
      <c r="B14" s="72">
        <f>SUM([11]Roggen!$B$45)/1000</f>
        <v>9.5077299999999987</v>
      </c>
      <c r="C14" s="73">
        <f>SUM([11]Roggen!$K$45)</f>
        <v>75.400000000000006</v>
      </c>
      <c r="D14" s="74">
        <f>SUM([11]Roggen!$E$45)</f>
        <v>71688.899999999994</v>
      </c>
    </row>
    <row r="15" spans="1:4" ht="25.5" customHeight="1" x14ac:dyDescent="0.2">
      <c r="A15" s="71" t="s">
        <v>106</v>
      </c>
      <c r="B15" s="72">
        <f>SUM([11]Futtergetreide!$B$45)/1000</f>
        <v>5.9560099999999991</v>
      </c>
      <c r="C15" s="73">
        <f>SUM([11]Futtergetreide!$K$45)</f>
        <v>65.3</v>
      </c>
      <c r="D15" s="74">
        <f>SUM([11]Futtergetreide!$E$45)</f>
        <v>38890.6</v>
      </c>
    </row>
    <row r="16" spans="1:4" ht="19.5" customHeight="1" x14ac:dyDescent="0.2">
      <c r="A16" s="71" t="s">
        <v>107</v>
      </c>
      <c r="B16" s="72">
        <f>SUM('[11]Gerste zus.'!$B$45)/1000</f>
        <v>4.3429899999999995</v>
      </c>
      <c r="C16" s="73">
        <f>SUM('[11]Gerste zus.'!$K$45)</f>
        <v>66.75</v>
      </c>
      <c r="D16" s="74">
        <f>SUM('[11]Gerste zus.'!$E$45)</f>
        <v>28988.600000000002</v>
      </c>
    </row>
    <row r="17" spans="1:4" ht="14.25" customHeight="1" x14ac:dyDescent="0.2">
      <c r="A17" s="71" t="s">
        <v>108</v>
      </c>
      <c r="B17" s="72">
        <f>SUM([11]Wintergerste!$B$45)/1000</f>
        <v>2.5958200000000002</v>
      </c>
      <c r="C17" s="73">
        <f>SUM([11]Wintergerste!$K$45)</f>
        <v>78.260000000000005</v>
      </c>
      <c r="D17" s="74">
        <f>SUM([11]Wintergerste!$E$45)</f>
        <v>20315.400000000001</v>
      </c>
    </row>
    <row r="18" spans="1:4" ht="14.25" customHeight="1" x14ac:dyDescent="0.2">
      <c r="A18" s="71" t="s">
        <v>109</v>
      </c>
      <c r="B18" s="72">
        <f>SUM([11]Sommergerste!$B$45)/1000</f>
        <v>1.7471700000000001</v>
      </c>
      <c r="C18" s="73">
        <f>SUM([11]Sommergerste!$K$45)</f>
        <v>49.64</v>
      </c>
      <c r="D18" s="74">
        <f>SUM([11]Sommergerste!$E$45)</f>
        <v>8673.2000000000007</v>
      </c>
    </row>
    <row r="19" spans="1:4" ht="19.899999999999999" customHeight="1" x14ac:dyDescent="0.2">
      <c r="A19" s="71" t="s">
        <v>111</v>
      </c>
      <c r="B19" s="101" t="s">
        <v>7</v>
      </c>
      <c r="C19" s="130" t="s">
        <v>7</v>
      </c>
      <c r="D19" s="130" t="s">
        <v>7</v>
      </c>
    </row>
    <row r="20" spans="1:4" ht="19.899999999999999" customHeight="1" x14ac:dyDescent="0.2">
      <c r="A20" s="71" t="s">
        <v>110</v>
      </c>
      <c r="B20" s="101" t="s">
        <v>7</v>
      </c>
      <c r="C20" s="130" t="s">
        <v>7</v>
      </c>
      <c r="D20" s="130" t="s">
        <v>7</v>
      </c>
    </row>
    <row r="21" spans="1:4" ht="25.5" customHeight="1" x14ac:dyDescent="0.2">
      <c r="A21" s="71" t="s">
        <v>59</v>
      </c>
      <c r="B21" s="75">
        <f>SUM('[12]Kartoffeln ins.'!$B$45)/1000</f>
        <v>1.4355599999999999</v>
      </c>
      <c r="C21" s="78">
        <f>SUM('[12]Kartoffeln ins.'!$K$45)</f>
        <v>360.34</v>
      </c>
      <c r="D21" s="78">
        <f>SUM('[12]Kartoffeln ins.'!$E$45)</f>
        <v>51729</v>
      </c>
    </row>
    <row r="22" spans="1:4" ht="19.5" customHeight="1" x14ac:dyDescent="0.2">
      <c r="A22" s="71" t="s">
        <v>60</v>
      </c>
      <c r="B22" s="101" t="s">
        <v>7</v>
      </c>
      <c r="C22" s="130" t="s">
        <v>7</v>
      </c>
      <c r="D22" s="130" t="s">
        <v>7</v>
      </c>
    </row>
    <row r="23" spans="1:4" ht="19.5" customHeight="1" x14ac:dyDescent="0.2">
      <c r="A23" s="71" t="s">
        <v>61</v>
      </c>
      <c r="B23" s="72">
        <f>SUM([13]Winterraps!$B$45)/1000</f>
        <v>3.4805300000000003</v>
      </c>
      <c r="C23" s="73">
        <f>SUM([13]Winterraps!$K$45)</f>
        <v>37.909999999999997</v>
      </c>
      <c r="D23" s="74">
        <f>SUM([13]Winterraps!$E$45)</f>
        <v>13194.4</v>
      </c>
    </row>
    <row r="24" spans="1:4" ht="19.5" customHeight="1" x14ac:dyDescent="0.2">
      <c r="A24" s="71" t="s">
        <v>128</v>
      </c>
      <c r="B24" s="72">
        <f>SUM('[14]Gras a. d. Ackerland'!$B$45)/1000</f>
        <v>13.736319999999999</v>
      </c>
      <c r="C24" s="73">
        <f>SUM('[14]Gras a. d. Ackerland'!$K$45)</f>
        <v>90.89</v>
      </c>
      <c r="D24" s="74">
        <f>SUM('[14]Gras a. d. Ackerland'!$E$45)</f>
        <v>124842.7</v>
      </c>
    </row>
    <row r="25" spans="1:4" ht="25.5" customHeight="1" x14ac:dyDescent="0.2">
      <c r="A25" s="71" t="s">
        <v>129</v>
      </c>
      <c r="B25" s="72">
        <f>SUM([14]Silomais!$B$45)/1000</f>
        <v>55.118610000000004</v>
      </c>
      <c r="C25" s="73">
        <f>SUM([14]Silomais!$K$45)</f>
        <v>400.31</v>
      </c>
      <c r="D25" s="74">
        <f>SUM([14]Silomais!$E$45)</f>
        <v>2206458.2999999998</v>
      </c>
    </row>
    <row r="26" spans="1:4" ht="19.5" customHeight="1" x14ac:dyDescent="0.2">
      <c r="A26" s="71" t="s">
        <v>127</v>
      </c>
      <c r="B26" s="72">
        <f>SUM([14]Dauerwiesen!$B$45)/1000</f>
        <v>6.9745499999999998</v>
      </c>
      <c r="C26" s="73">
        <f>SUM([14]Dauerwiesen!$K$45)</f>
        <v>80.75</v>
      </c>
      <c r="D26" s="74">
        <f>SUM([14]Dauerwiesen!$E$45)</f>
        <v>56321.8</v>
      </c>
    </row>
    <row r="27" spans="1:4" ht="19.5" customHeight="1" x14ac:dyDescent="0.2">
      <c r="A27" s="79" t="s">
        <v>126</v>
      </c>
      <c r="B27" s="80">
        <f>SUM('[14]Weiden einschl. Mähw.'!$B$45)/1000</f>
        <v>52.020739999999996</v>
      </c>
      <c r="C27" s="81">
        <f>SUM('[14]Weiden einschl. Mähw.'!$K$45)</f>
        <v>85.14</v>
      </c>
      <c r="D27" s="82">
        <f>SUM('[14]Weiden einschl. Mähw.'!$E$45)</f>
        <v>442893.5</v>
      </c>
    </row>
    <row r="28" spans="1:4" ht="12.75" customHeight="1" x14ac:dyDescent="0.2">
      <c r="A28" s="31"/>
      <c r="B28" s="4"/>
    </row>
    <row r="29" spans="1:4" ht="24.2" customHeight="1" x14ac:dyDescent="0.2">
      <c r="A29" s="175" t="s">
        <v>130</v>
      </c>
      <c r="B29" s="176"/>
      <c r="C29" s="176"/>
      <c r="D29" s="176"/>
    </row>
    <row r="30" spans="1:4" ht="34.15" customHeight="1" x14ac:dyDescent="0.2">
      <c r="A30" s="164" t="s">
        <v>133</v>
      </c>
      <c r="B30" s="165"/>
      <c r="C30" s="165"/>
      <c r="D30" s="165"/>
    </row>
    <row r="31" spans="1:4" ht="12.75" customHeight="1" x14ac:dyDescent="0.2">
      <c r="A31" s="172" t="s">
        <v>124</v>
      </c>
      <c r="B31" s="173"/>
      <c r="C31" s="173"/>
      <c r="D31" s="173"/>
    </row>
    <row r="32" spans="1:4" ht="19.5" customHeight="1" x14ac:dyDescent="0.2">
      <c r="A32" s="22"/>
    </row>
    <row r="33" spans="1:1" ht="19.5" customHeight="1" x14ac:dyDescent="0.2">
      <c r="A33" s="22"/>
    </row>
    <row r="34" spans="1:1" ht="19.5" customHeight="1" x14ac:dyDescent="0.2">
      <c r="A34" s="23"/>
    </row>
    <row r="35" spans="1:1" ht="19.5" customHeight="1" x14ac:dyDescent="0.2"/>
    <row r="36" spans="1:1" ht="19.5" customHeight="1" x14ac:dyDescent="0.2"/>
  </sheetData>
  <mergeCells count="8">
    <mergeCell ref="A29:D29"/>
    <mergeCell ref="A30:D30"/>
    <mergeCell ref="A31:D31"/>
    <mergeCell ref="A4:A7"/>
    <mergeCell ref="A1:D1"/>
    <mergeCell ref="A2:D2"/>
    <mergeCell ref="B4:D4"/>
    <mergeCell ref="B5:D5"/>
  </mergeCells>
  <phoneticPr fontId="3" type="noConversion"/>
  <conditionalFormatting sqref="B8:D8">
    <cfRule type="expression" dxfId="22" priority="7" stopIfTrue="1">
      <formula>MOD(ROW(),2)=1</formula>
    </cfRule>
    <cfRule type="expression" priority="8" stopIfTrue="1">
      <formula>MOD(ROW(),2)=1</formula>
    </cfRule>
  </conditionalFormatting>
  <conditionalFormatting sqref="A8">
    <cfRule type="expression" dxfId="21" priority="5" stopIfTrue="1">
      <formula>MOD(ROW(),2)=1</formula>
    </cfRule>
    <cfRule type="expression" priority="6" stopIfTrue="1">
      <formula>MOD(ROW(),2)=1</formula>
    </cfRule>
  </conditionalFormatting>
  <conditionalFormatting sqref="B9:D27">
    <cfRule type="expression" dxfId="20" priority="15" stopIfTrue="1">
      <formula>MOD(ROW(),2)=1</formula>
    </cfRule>
    <cfRule type="expression" priority="16" stopIfTrue="1">
      <formula>MOD(ROW(),2)=1</formula>
    </cfRule>
  </conditionalFormatting>
  <conditionalFormatting sqref="A21:A27">
    <cfRule type="expression" dxfId="19" priority="3" stopIfTrue="1">
      <formula>MOD(ROW(),2)=1</formula>
    </cfRule>
    <cfRule type="expression" priority="4" stopIfTrue="1">
      <formula>MOD(ROW(),2)=1</formula>
    </cfRule>
  </conditionalFormatting>
  <conditionalFormatting sqref="A9:A20">
    <cfRule type="expression" dxfId="18" priority="1" stopIfTrue="1">
      <formula>MOD(ROW(),2)=1</formula>
    </cfRule>
    <cfRule type="expression" priority="2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Nord&amp;C&amp;8&amp;K000000&amp;P&amp;R&amp;8Statistischer Bericht C I/C II - j/12 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Layout" zoomScaleNormal="110" workbookViewId="0">
      <selection activeCell="D17" sqref="D17"/>
    </sheetView>
  </sheetViews>
  <sheetFormatPr baseColWidth="10" defaultRowHeight="12.75" x14ac:dyDescent="0.2"/>
  <cols>
    <col min="1" max="1" width="50.7109375" customWidth="1"/>
    <col min="2" max="4" width="13.7109375" customWidth="1"/>
  </cols>
  <sheetData>
    <row r="1" spans="1:4" ht="14.25" customHeight="1" x14ac:dyDescent="0.2">
      <c r="A1" s="166" t="s">
        <v>165</v>
      </c>
      <c r="B1" s="166"/>
      <c r="C1" s="166"/>
      <c r="D1" s="166"/>
    </row>
    <row r="2" spans="1:4" ht="19.5" customHeight="1" x14ac:dyDescent="0.2">
      <c r="A2" s="166" t="s">
        <v>172</v>
      </c>
      <c r="B2" s="166"/>
      <c r="C2" s="166"/>
      <c r="D2" s="166"/>
    </row>
    <row r="3" spans="1:4" ht="12.75" customHeight="1" x14ac:dyDescent="0.2"/>
    <row r="4" spans="1:4" ht="19.5" customHeight="1" x14ac:dyDescent="0.2">
      <c r="A4" s="167" t="s">
        <v>0</v>
      </c>
      <c r="B4" s="170" t="s">
        <v>66</v>
      </c>
      <c r="C4" s="171"/>
      <c r="D4" s="171"/>
    </row>
    <row r="5" spans="1:4" ht="19.5" customHeight="1" x14ac:dyDescent="0.2">
      <c r="A5" s="168"/>
      <c r="B5" s="170" t="s">
        <v>6</v>
      </c>
      <c r="C5" s="171"/>
      <c r="D5" s="171"/>
    </row>
    <row r="6" spans="1:4" ht="19.5" customHeight="1" x14ac:dyDescent="0.2">
      <c r="A6" s="168"/>
      <c r="B6" s="65" t="s">
        <v>51</v>
      </c>
      <c r="C6" s="65" t="s">
        <v>1</v>
      </c>
      <c r="D6" s="66" t="s">
        <v>2</v>
      </c>
    </row>
    <row r="7" spans="1:4" ht="19.5" customHeight="1" x14ac:dyDescent="0.2">
      <c r="A7" s="169"/>
      <c r="B7" s="65" t="s">
        <v>63</v>
      </c>
      <c r="C7" s="65" t="s">
        <v>3</v>
      </c>
      <c r="D7" s="66" t="s">
        <v>4</v>
      </c>
    </row>
    <row r="8" spans="1:4" ht="12.75" customHeight="1" x14ac:dyDescent="0.2">
      <c r="A8" s="67"/>
      <c r="B8" s="68"/>
      <c r="C8" s="69"/>
      <c r="D8" s="70"/>
    </row>
    <row r="9" spans="1:4" ht="19.5" customHeight="1" x14ac:dyDescent="0.2">
      <c r="A9" s="71" t="s">
        <v>52</v>
      </c>
      <c r="B9" s="83">
        <f>SUM('[15]Getreide ins.'!$D$44)</f>
        <v>190662.25333333333</v>
      </c>
      <c r="C9" s="73">
        <f>SUM('[15]Getreide ins.'!$L$44)</f>
        <v>84.143654828653723</v>
      </c>
      <c r="D9" s="74">
        <f>SUM('[15]Getreide ins.'!$G$44)</f>
        <v>1604301.8833333335</v>
      </c>
    </row>
    <row r="10" spans="1:4" ht="25.5" customHeight="1" x14ac:dyDescent="0.2">
      <c r="A10" s="71" t="s">
        <v>101</v>
      </c>
      <c r="B10" s="83">
        <f>SUM([15]Brotgetreide!$D$44)</f>
        <v>136301.31999999998</v>
      </c>
      <c r="C10" s="73">
        <f>SUM([15]Brotgetreide!$L$44)</f>
        <v>87.195819771469075</v>
      </c>
      <c r="D10" s="74">
        <f>SUM([15]Brotgetreide!$G$44)</f>
        <v>1188490.5333333332</v>
      </c>
    </row>
    <row r="11" spans="1:4" ht="19.5" customHeight="1" x14ac:dyDescent="0.2">
      <c r="A11" s="71" t="s">
        <v>102</v>
      </c>
      <c r="B11" s="83">
        <f>SUM('[15]Weizen zus.'!$D$44)</f>
        <v>131146.77333333335</v>
      </c>
      <c r="C11" s="73">
        <f>SUM('[15]Weizen zus.'!$L$44)</f>
        <v>88.127166275179931</v>
      </c>
      <c r="D11" s="74">
        <f>SUM('[15]Weizen zus.'!$G$44)</f>
        <v>1155759.3499999999</v>
      </c>
    </row>
    <row r="12" spans="1:4" ht="14.25" customHeight="1" x14ac:dyDescent="0.2">
      <c r="A12" s="71" t="s">
        <v>103</v>
      </c>
      <c r="B12" s="83">
        <f>SUM([15]Winterweizen!$D$44)</f>
        <v>130021.14666666667</v>
      </c>
      <c r="C12" s="73">
        <f>SUM([15]Winterweizen!$L$44)</f>
        <v>88.367146123717717</v>
      </c>
      <c r="D12" s="74">
        <f>SUM([15]Winterweizen!$G$44)</f>
        <v>1148959.7666666666</v>
      </c>
    </row>
    <row r="13" spans="1:4" ht="14.25" customHeight="1" x14ac:dyDescent="0.2">
      <c r="A13" s="71" t="s">
        <v>104</v>
      </c>
      <c r="B13" s="83">
        <f>SUM([15]Sommerweizen!$D$44)</f>
        <v>1125.6266666666668</v>
      </c>
      <c r="C13" s="76">
        <f>SUM([15]Sommerweizen!$L$44)</f>
        <v>60.407091753334434</v>
      </c>
      <c r="D13" s="77">
        <f>SUM([15]Sommerweizen!$G$44)</f>
        <v>6799.583333333333</v>
      </c>
    </row>
    <row r="14" spans="1:4" ht="19.899999999999999" customHeight="1" x14ac:dyDescent="0.2">
      <c r="A14" s="71" t="s">
        <v>105</v>
      </c>
      <c r="B14" s="83">
        <f>SUM([15]Roggen!$D$44)</f>
        <v>5154.5466666666671</v>
      </c>
      <c r="C14" s="73">
        <f>SUM([15]Roggen!$L$44)</f>
        <v>63.499635273454373</v>
      </c>
      <c r="D14" s="74">
        <f>SUM([15]Roggen!$G$44)</f>
        <v>32731.183333333334</v>
      </c>
    </row>
    <row r="15" spans="1:4" ht="25.5" customHeight="1" x14ac:dyDescent="0.2">
      <c r="A15" s="71" t="s">
        <v>106</v>
      </c>
      <c r="B15" s="83">
        <f>SUM([15]Futtergetreide!$D$44)</f>
        <v>54360.933333333327</v>
      </c>
      <c r="C15" s="73">
        <f>SUM([15]Futtergetreide!$L$44)</f>
        <v>76.490840848942995</v>
      </c>
      <c r="D15" s="74">
        <f>SUM([15]Futtergetreide!$G$44)</f>
        <v>415811.35000000003</v>
      </c>
    </row>
    <row r="16" spans="1:4" ht="19.5" customHeight="1" x14ac:dyDescent="0.2">
      <c r="A16" s="71" t="s">
        <v>107</v>
      </c>
      <c r="B16" s="83">
        <f>SUM('[15]Gerste zus.'!$D$44)</f>
        <v>47325.051666666666</v>
      </c>
      <c r="C16" s="73">
        <f>SUM('[15]Gerste zus.'!$L$44)</f>
        <v>78.795790009878843</v>
      </c>
      <c r="D16" s="74">
        <f>SUM('[15]Gerste zus.'!$G$44)</f>
        <v>372901.48333333334</v>
      </c>
    </row>
    <row r="17" spans="1:4" ht="14.25" customHeight="1" x14ac:dyDescent="0.2">
      <c r="A17" s="71" t="s">
        <v>108</v>
      </c>
      <c r="B17" s="83">
        <f>SUM([15]Wintergerste!$D$44)</f>
        <v>45721.018333333333</v>
      </c>
      <c r="C17" s="73">
        <f>SUM([15]Wintergerste!$L$44)</f>
        <v>79.935537306310366</v>
      </c>
      <c r="D17" s="74">
        <f>SUM([15]Wintergerste!$G$44)</f>
        <v>365473.41666666669</v>
      </c>
    </row>
    <row r="18" spans="1:4" ht="14.25" customHeight="1" x14ac:dyDescent="0.2">
      <c r="A18" s="71" t="s">
        <v>109</v>
      </c>
      <c r="B18" s="83">
        <f>SUM([15]Sommergerste!$D$44)</f>
        <v>1604.0333333333335</v>
      </c>
      <c r="C18" s="73">
        <f>SUM([15]Sommergerste!$L$44)</f>
        <v>46.308680201990811</v>
      </c>
      <c r="D18" s="74">
        <f>SUM([15]Sommergerste!$G$44)</f>
        <v>7428.0666666666666</v>
      </c>
    </row>
    <row r="19" spans="1:4" ht="19.899999999999999" customHeight="1" x14ac:dyDescent="0.2">
      <c r="A19" s="71" t="s">
        <v>111</v>
      </c>
      <c r="B19" s="83">
        <f>SUM('[15]Hafer u. Sommermengetr.'!$D$44)</f>
        <v>3660.7133333333331</v>
      </c>
      <c r="C19" s="73">
        <f>SUM('[15]Hafer u. Sommermengetr.'!$L$44)</f>
        <v>52.012813531788886</v>
      </c>
      <c r="D19" s="74">
        <f>SUM('[15]Hafer u. Sommermengetr.'!$G$44)</f>
        <v>19040.399999999998</v>
      </c>
    </row>
    <row r="20" spans="1:4" ht="19.899999999999999" customHeight="1" x14ac:dyDescent="0.2">
      <c r="A20" s="71" t="s">
        <v>110</v>
      </c>
      <c r="B20" s="83">
        <f>SUM([15]Triticale!$D$44)</f>
        <v>3375.1683333333335</v>
      </c>
      <c r="C20" s="73">
        <f>SUM([15]Triticale!$L$44)</f>
        <v>70.720818369059103</v>
      </c>
      <c r="D20" s="78">
        <f>SUM([15]Triticale!$G$44)</f>
        <v>23869.466666666664</v>
      </c>
    </row>
    <row r="21" spans="1:4" ht="25.5" customHeight="1" x14ac:dyDescent="0.2">
      <c r="A21" s="71" t="s">
        <v>59</v>
      </c>
      <c r="B21" s="83">
        <f>SUM('[16]Kartoffeln ins.'!$D$44)</f>
        <v>837.35</v>
      </c>
      <c r="C21" s="78">
        <f>SUM('[16]Kartoffeln ins.'!$L$44)</f>
        <v>352.08654286339834</v>
      </c>
      <c r="D21" s="78">
        <f>SUM('[16]Kartoffeln ins.'!$G$44)</f>
        <v>29481.966666666664</v>
      </c>
    </row>
    <row r="22" spans="1:4" ht="19.5" customHeight="1" x14ac:dyDescent="0.2">
      <c r="A22" s="71" t="s">
        <v>60</v>
      </c>
      <c r="B22" s="83">
        <f>SUM([16]Zuckerrüben!$D$44)</f>
        <v>4590.8466666666673</v>
      </c>
      <c r="C22" s="73">
        <f>SUM([16]Zuckerrüben!$L$44)</f>
        <v>626.53276011541811</v>
      </c>
      <c r="D22" s="74">
        <f>SUM([16]Zuckerrüben!$G$44)</f>
        <v>287631.58333333331</v>
      </c>
    </row>
    <row r="23" spans="1:4" ht="19.5" customHeight="1" x14ac:dyDescent="0.2">
      <c r="A23" s="71" t="s">
        <v>61</v>
      </c>
      <c r="B23" s="83">
        <f>SUM([17]Winterraps!$D$44)</f>
        <v>77790.791666666672</v>
      </c>
      <c r="C23" s="73">
        <f>SUM([17]Winterraps!$L$44)</f>
        <v>41.258484428587572</v>
      </c>
      <c r="D23" s="74">
        <f>SUM([17]Winterraps!$G$44)</f>
        <v>320953.01666666666</v>
      </c>
    </row>
    <row r="24" spans="1:4" ht="19.5" customHeight="1" x14ac:dyDescent="0.2">
      <c r="A24" s="71" t="s">
        <v>115</v>
      </c>
      <c r="B24" s="83">
        <f>SUM('[18]Gras a. d. Ackerland'!$D$44)</f>
        <v>14666.070000000002</v>
      </c>
      <c r="C24" s="73">
        <f>SUM('[18]Gras a. d. Ackerland'!$L$44)</f>
        <v>77.05851726695245</v>
      </c>
      <c r="D24" s="74">
        <f>SUM('[18]Gras a. d. Ackerland'!$G$44)</f>
        <v>113014.56083333335</v>
      </c>
    </row>
    <row r="25" spans="1:4" ht="25.5" customHeight="1" x14ac:dyDescent="0.2">
      <c r="A25" s="71" t="s">
        <v>116</v>
      </c>
      <c r="B25" s="83">
        <f>SUM([18]Silomais!$D$44)</f>
        <v>36583.996666666666</v>
      </c>
      <c r="C25" s="73">
        <f>SUM([18]Silomais!$L$44)</f>
        <v>388.43527575217547</v>
      </c>
      <c r="D25" s="74">
        <f>SUM([18]Silomais!$G$44)</f>
        <v>1421051.4833333334</v>
      </c>
    </row>
    <row r="26" spans="1:4" ht="19.5" customHeight="1" x14ac:dyDescent="0.2">
      <c r="A26" s="71" t="s">
        <v>117</v>
      </c>
      <c r="B26" s="83">
        <f>SUM([18]Dauerwiesen!$D$44)</f>
        <v>15655.248333333331</v>
      </c>
      <c r="C26" s="73">
        <f>SUM([18]Dauerwiesen!$L$44)</f>
        <v>69.745147766739365</v>
      </c>
      <c r="D26" s="74">
        <f>SUM([18]Dauerwiesen!$G$44)</f>
        <v>109187.76083333332</v>
      </c>
    </row>
    <row r="27" spans="1:4" ht="19.5" customHeight="1" x14ac:dyDescent="0.2">
      <c r="A27" s="79" t="s">
        <v>118</v>
      </c>
      <c r="B27" s="114" t="s">
        <v>34</v>
      </c>
      <c r="C27" s="105" t="s">
        <v>34</v>
      </c>
      <c r="D27" s="105" t="s">
        <v>34</v>
      </c>
    </row>
    <row r="28" spans="1:4" ht="12.75" customHeight="1" x14ac:dyDescent="0.2">
      <c r="A28" s="31"/>
    </row>
    <row r="29" spans="1:4" ht="34.15" customHeight="1" x14ac:dyDescent="0.2">
      <c r="A29" s="164" t="s">
        <v>134</v>
      </c>
      <c r="B29" s="165"/>
      <c r="C29" s="165"/>
      <c r="D29" s="165"/>
    </row>
    <row r="30" spans="1:4" ht="12.75" customHeight="1" x14ac:dyDescent="0.2">
      <c r="A30" s="172" t="s">
        <v>112</v>
      </c>
      <c r="B30" s="173"/>
      <c r="C30" s="173"/>
      <c r="D30" s="173"/>
    </row>
    <row r="31" spans="1:4" ht="19.5" customHeight="1" x14ac:dyDescent="0.2">
      <c r="A31" s="22"/>
    </row>
    <row r="32" spans="1:4" ht="19.5" customHeight="1" x14ac:dyDescent="0.2">
      <c r="A32" s="23"/>
    </row>
    <row r="33" ht="19.5" customHeight="1" x14ac:dyDescent="0.2"/>
    <row r="34" ht="19.5" customHeight="1" x14ac:dyDescent="0.2"/>
    <row r="35" ht="19.5" customHeight="1" x14ac:dyDescent="0.2"/>
    <row r="36" ht="19.5" customHeight="1" x14ac:dyDescent="0.2"/>
  </sheetData>
  <mergeCells count="7">
    <mergeCell ref="A29:D29"/>
    <mergeCell ref="A30:D30"/>
    <mergeCell ref="A4:A7"/>
    <mergeCell ref="A1:D1"/>
    <mergeCell ref="A2:D2"/>
    <mergeCell ref="B4:D4"/>
    <mergeCell ref="B5:D5"/>
  </mergeCells>
  <phoneticPr fontId="3" type="noConversion"/>
  <conditionalFormatting sqref="B27:D27 C9:D26">
    <cfRule type="expression" dxfId="17" priority="17" stopIfTrue="1">
      <formula>MOD(ROW(),2)=1</formula>
    </cfRule>
    <cfRule type="expression" priority="18" stopIfTrue="1">
      <formula>MOD(ROW(),2)=1</formula>
    </cfRule>
  </conditionalFormatting>
  <conditionalFormatting sqref="B8:D8">
    <cfRule type="expression" dxfId="16" priority="9" stopIfTrue="1">
      <formula>MOD(ROW(),2)=1</formula>
    </cfRule>
    <cfRule type="expression" priority="10" stopIfTrue="1">
      <formula>MOD(ROW(),2)=1</formula>
    </cfRule>
  </conditionalFormatting>
  <conditionalFormatting sqref="A8">
    <cfRule type="expression" dxfId="15" priority="7" stopIfTrue="1">
      <formula>MOD(ROW(),2)=1</formula>
    </cfRule>
    <cfRule type="expression" priority="8" stopIfTrue="1">
      <formula>MOD(ROW(),2)=1</formula>
    </cfRule>
  </conditionalFormatting>
  <conditionalFormatting sqref="B9:B26">
    <cfRule type="expression" dxfId="14" priority="5" stopIfTrue="1">
      <formula>MOD(ROW(),2)=1</formula>
    </cfRule>
    <cfRule type="expression" priority="6" stopIfTrue="1">
      <formula>MOD(ROW(),2)=1</formula>
    </cfRule>
  </conditionalFormatting>
  <conditionalFormatting sqref="A21:A27">
    <cfRule type="expression" dxfId="13" priority="3" stopIfTrue="1">
      <formula>MOD(ROW(),2)=1</formula>
    </cfRule>
    <cfRule type="expression" priority="4" stopIfTrue="1">
      <formula>MOD(ROW(),2)=1</formula>
    </cfRule>
  </conditionalFormatting>
  <conditionalFormatting sqref="A9:A20">
    <cfRule type="expression" dxfId="12" priority="1" stopIfTrue="1">
      <formula>MOD(ROW(),2)=1</formula>
    </cfRule>
    <cfRule type="expression" priority="2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Nord&amp;C&amp;8&amp;K000000&amp;P&amp;R&amp;8Statistischer Bericht C I/C II - j/12 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Layout" zoomScaleNormal="110" workbookViewId="0">
      <selection activeCell="D17" sqref="D17"/>
    </sheetView>
  </sheetViews>
  <sheetFormatPr baseColWidth="10" defaultRowHeight="12.75" x14ac:dyDescent="0.2"/>
  <cols>
    <col min="1" max="1" width="50.7109375" customWidth="1"/>
    <col min="2" max="4" width="13.7109375" customWidth="1"/>
  </cols>
  <sheetData>
    <row r="1" spans="1:4" ht="14.25" customHeight="1" x14ac:dyDescent="0.2">
      <c r="A1" s="166" t="s">
        <v>165</v>
      </c>
      <c r="B1" s="166"/>
      <c r="C1" s="166"/>
      <c r="D1" s="166"/>
    </row>
    <row r="2" spans="1:4" ht="19.5" customHeight="1" x14ac:dyDescent="0.2">
      <c r="A2" s="166" t="s">
        <v>173</v>
      </c>
      <c r="B2" s="166"/>
      <c r="C2" s="166"/>
      <c r="D2" s="166"/>
    </row>
    <row r="3" spans="1:4" ht="12.75" customHeight="1" x14ac:dyDescent="0.2"/>
    <row r="4" spans="1:4" ht="19.5" customHeight="1" x14ac:dyDescent="0.2">
      <c r="A4" s="167" t="s">
        <v>0</v>
      </c>
      <c r="B4" s="170" t="s">
        <v>66</v>
      </c>
      <c r="C4" s="171"/>
      <c r="D4" s="171"/>
    </row>
    <row r="5" spans="1:4" ht="19.5" customHeight="1" x14ac:dyDescent="0.2">
      <c r="A5" s="168"/>
      <c r="B5" s="170">
        <v>2012</v>
      </c>
      <c r="C5" s="171"/>
      <c r="D5" s="171"/>
    </row>
    <row r="6" spans="1:4" ht="19.5" customHeight="1" x14ac:dyDescent="0.2">
      <c r="A6" s="168"/>
      <c r="B6" s="65" t="s">
        <v>114</v>
      </c>
      <c r="C6" s="65" t="s">
        <v>1</v>
      </c>
      <c r="D6" s="66" t="s">
        <v>2</v>
      </c>
    </row>
    <row r="7" spans="1:4" ht="19.5" customHeight="1" x14ac:dyDescent="0.2">
      <c r="A7" s="169"/>
      <c r="B7" s="65" t="s">
        <v>113</v>
      </c>
      <c r="C7" s="65" t="s">
        <v>3</v>
      </c>
      <c r="D7" s="66" t="s">
        <v>4</v>
      </c>
    </row>
    <row r="8" spans="1:4" ht="12.75" customHeight="1" x14ac:dyDescent="0.2">
      <c r="A8" s="99"/>
      <c r="B8" s="72"/>
      <c r="C8" s="73"/>
      <c r="D8" s="74"/>
    </row>
    <row r="9" spans="1:4" ht="17.45" customHeight="1" x14ac:dyDescent="0.2">
      <c r="A9" s="71" t="s">
        <v>52</v>
      </c>
      <c r="B9" s="88">
        <f>SUM('[15]Getreide ins.'!$B$45)/1000</f>
        <v>206.89099999999996</v>
      </c>
      <c r="C9" s="89">
        <f>SUM('[15]Getreide ins.'!$K$45)</f>
        <v>91.82</v>
      </c>
      <c r="D9" s="74">
        <f>SUM('[15]Getreide ins.'!$E$45)</f>
        <v>1899572.0000000002</v>
      </c>
    </row>
    <row r="10" spans="1:4" ht="25.5" customHeight="1" x14ac:dyDescent="0.2">
      <c r="A10" s="71" t="s">
        <v>101</v>
      </c>
      <c r="B10" s="88">
        <f>SUM([15]Brotgetreide!$B$45)/1000</f>
        <v>155.67922999999999</v>
      </c>
      <c r="C10" s="89">
        <f>SUM([15]Brotgetreide!$K$45)</f>
        <v>92.46</v>
      </c>
      <c r="D10" s="74">
        <f>SUM([15]Brotgetreide!$E$45)</f>
        <v>1439366.2000000002</v>
      </c>
    </row>
    <row r="11" spans="1:4" ht="19.899999999999999" customHeight="1" x14ac:dyDescent="0.2">
      <c r="A11" s="71" t="s">
        <v>102</v>
      </c>
      <c r="B11" s="88">
        <f>SUM('[15]Weizen zus.'!$B$45)/1000</f>
        <v>148.63394999999997</v>
      </c>
      <c r="C11" s="89">
        <f>SUM('[15]Weizen zus.'!$K$45)</f>
        <v>93.11</v>
      </c>
      <c r="D11" s="74">
        <f>SUM('[15]Weizen zus.'!$E$45)</f>
        <v>1384001.7000000002</v>
      </c>
    </row>
    <row r="12" spans="1:4" ht="14.25" customHeight="1" x14ac:dyDescent="0.2">
      <c r="A12" s="71" t="s">
        <v>103</v>
      </c>
      <c r="B12" s="88">
        <f>SUM([15]Winterweizen!$B$45)/1000</f>
        <v>147.19317999999998</v>
      </c>
      <c r="C12" s="89">
        <f>SUM([15]Winterweizen!$K$45)</f>
        <v>93.41</v>
      </c>
      <c r="D12" s="74">
        <f>SUM([15]Winterweizen!$E$45)</f>
        <v>1374931.6</v>
      </c>
    </row>
    <row r="13" spans="1:4" ht="14.25" customHeight="1" x14ac:dyDescent="0.2">
      <c r="A13" s="71" t="s">
        <v>104</v>
      </c>
      <c r="B13" s="88">
        <f>SUM([15]Sommerweizen!$B$45)/1000</f>
        <v>1.4407699999999999</v>
      </c>
      <c r="C13" s="89">
        <f>SUM([15]Sommerweizen!$K$45)</f>
        <v>62.95</v>
      </c>
      <c r="D13" s="77">
        <f>SUM([15]Sommerweizen!$E$45)</f>
        <v>9070.1</v>
      </c>
    </row>
    <row r="14" spans="1:4" ht="19.899999999999999" customHeight="1" x14ac:dyDescent="0.2">
      <c r="A14" s="71" t="s">
        <v>105</v>
      </c>
      <c r="B14" s="88">
        <f>SUM([15]Roggen!$B$45)/1000</f>
        <v>7.04528</v>
      </c>
      <c r="C14" s="89">
        <f>SUM([15]Roggen!$K$45)</f>
        <v>78.58</v>
      </c>
      <c r="D14" s="74">
        <f>SUM([15]Roggen!$E$45)</f>
        <v>55364.5</v>
      </c>
    </row>
    <row r="15" spans="1:4" ht="25.5" customHeight="1" x14ac:dyDescent="0.2">
      <c r="A15" s="71" t="s">
        <v>106</v>
      </c>
      <c r="B15" s="88">
        <f>SUM([15]Futtergetreide!$B$45)/1000</f>
        <v>51.211769999999987</v>
      </c>
      <c r="C15" s="89">
        <f>SUM([15]Futtergetreide!$K$45)</f>
        <v>89.86</v>
      </c>
      <c r="D15" s="74">
        <f>SUM([15]Futtergetreide!$E$45)</f>
        <v>460205.8</v>
      </c>
    </row>
    <row r="16" spans="1:4" ht="19.5" customHeight="1" x14ac:dyDescent="0.2">
      <c r="A16" s="71" t="s">
        <v>107</v>
      </c>
      <c r="B16" s="88">
        <f>SUM('[15]Gerste zus.'!$B$45)/1000</f>
        <v>43.948799999999999</v>
      </c>
      <c r="C16" s="89">
        <f>SUM('[15]Gerste zus.'!$K$45)</f>
        <v>93.24</v>
      </c>
      <c r="D16" s="74">
        <f>SUM('[15]Gerste zus.'!$E$45)</f>
        <v>409764.7</v>
      </c>
    </row>
    <row r="17" spans="1:4" ht="14.25" customHeight="1" x14ac:dyDescent="0.2">
      <c r="A17" s="71" t="s">
        <v>108</v>
      </c>
      <c r="B17" s="88">
        <f>SUM([15]Wintergerste!$B$45)/1000</f>
        <v>42.575600000000001</v>
      </c>
      <c r="C17" s="89">
        <f>SUM([15]Wintergerste!$K$45)</f>
        <v>94.34</v>
      </c>
      <c r="D17" s="74">
        <f>SUM([15]Wintergerste!$E$45)</f>
        <v>401676.5</v>
      </c>
    </row>
    <row r="18" spans="1:4" ht="14.25" customHeight="1" x14ac:dyDescent="0.2">
      <c r="A18" s="71" t="s">
        <v>109</v>
      </c>
      <c r="B18" s="88">
        <f>SUM([15]Sommergerste!$B$45)/1000</f>
        <v>1.3732</v>
      </c>
      <c r="C18" s="89">
        <f>SUM([15]Sommergerste!$K$45)</f>
        <v>58.9</v>
      </c>
      <c r="D18" s="74">
        <f>SUM([15]Sommergerste!$E$45)</f>
        <v>8088.2</v>
      </c>
    </row>
    <row r="19" spans="1:4" ht="19.899999999999999" customHeight="1" x14ac:dyDescent="0.2">
      <c r="A19" s="71" t="s">
        <v>111</v>
      </c>
      <c r="B19" s="88">
        <f>SUM('[15]Hafer u. Sommermengetr.'!$B$45)/1000</f>
        <v>4.1191599999999999</v>
      </c>
      <c r="C19" s="89">
        <f>SUM('[15]Hafer u. Sommermengetr.'!$K$45)</f>
        <v>62.05</v>
      </c>
      <c r="D19" s="74">
        <f>SUM('[15]Hafer u. Sommermengetr.'!$E$45)</f>
        <v>25558.799999999999</v>
      </c>
    </row>
    <row r="20" spans="1:4" ht="19.899999999999999" customHeight="1" x14ac:dyDescent="0.2">
      <c r="A20" s="71" t="s">
        <v>110</v>
      </c>
      <c r="B20" s="88">
        <f>SUM([15]Triticale!$B$45)/1000</f>
        <v>3.1438099999999998</v>
      </c>
      <c r="C20" s="90">
        <f>SUM([15]Triticale!$K$45)</f>
        <v>79.150000000000006</v>
      </c>
      <c r="D20" s="78">
        <f>SUM([15]Triticale!$E$45)</f>
        <v>24882.3</v>
      </c>
    </row>
    <row r="21" spans="1:4" ht="25.5" customHeight="1" x14ac:dyDescent="0.2">
      <c r="A21" s="71" t="s">
        <v>59</v>
      </c>
      <c r="B21" s="88">
        <f>SUM('[16]Kartoffeln ins.'!$B$45)/1000</f>
        <v>0.75485999999999998</v>
      </c>
      <c r="C21" s="90">
        <f>SUM('[16]Kartoffeln ins.'!$K$45)</f>
        <v>360.34</v>
      </c>
      <c r="D21" s="78">
        <f>SUM('[16]Kartoffeln ins.'!$E$45)</f>
        <v>27200.6</v>
      </c>
    </row>
    <row r="22" spans="1:4" ht="19.5" customHeight="1" x14ac:dyDescent="0.2">
      <c r="A22" s="71" t="s">
        <v>60</v>
      </c>
      <c r="B22" s="88">
        <f>SUM([16]Zuckerrüben!$B$45)/1000</f>
        <v>4.5141400000000003</v>
      </c>
      <c r="C22" s="89">
        <f>SUM([16]Zuckerrüben!$K$45)</f>
        <v>656.78</v>
      </c>
      <c r="D22" s="74">
        <f>SUM([16]Zuckerrüben!$E$45)</f>
        <v>296480.2</v>
      </c>
    </row>
    <row r="23" spans="1:4" ht="19.5" customHeight="1" x14ac:dyDescent="0.2">
      <c r="A23" s="71" t="s">
        <v>61</v>
      </c>
      <c r="B23" s="88">
        <f>SUM([17]Winterraps!$B$45)/1000</f>
        <v>42.447669999999995</v>
      </c>
      <c r="C23" s="89">
        <f>SUM([17]Winterraps!$K$45)</f>
        <v>42.47</v>
      </c>
      <c r="D23" s="74">
        <f>SUM([17]Winterraps!$E$45)</f>
        <v>180293.1</v>
      </c>
    </row>
    <row r="24" spans="1:4" ht="19.5" customHeight="1" x14ac:dyDescent="0.2">
      <c r="A24" s="71" t="s">
        <v>128</v>
      </c>
      <c r="B24" s="88">
        <f>SUM('[18]Gras a. d. Ackerland'!$B$45)/1000</f>
        <v>14.260110000000001</v>
      </c>
      <c r="C24" s="89">
        <f>SUM('[18]Gras a. d. Ackerland'!$K$45)</f>
        <v>92.58</v>
      </c>
      <c r="D24" s="74">
        <f>SUM('[18]Gras a. d. Ackerland'!$E$45)</f>
        <v>132027</v>
      </c>
    </row>
    <row r="25" spans="1:4" ht="25.5" customHeight="1" x14ac:dyDescent="0.2">
      <c r="A25" s="71" t="s">
        <v>129</v>
      </c>
      <c r="B25" s="88">
        <f>SUM([18]Silomais!$B$45)/1000</f>
        <v>49.211169999999996</v>
      </c>
      <c r="C25" s="89">
        <f>SUM([18]Silomais!$K$45)</f>
        <v>421.2</v>
      </c>
      <c r="D25" s="74">
        <f>SUM([18]Silomais!$E$45)</f>
        <v>2072754.2</v>
      </c>
    </row>
    <row r="26" spans="1:4" ht="19.5" customHeight="1" x14ac:dyDescent="0.2">
      <c r="A26" s="71" t="s">
        <v>127</v>
      </c>
      <c r="B26" s="88">
        <f>SUM([18]Dauerwiesen!$B$45)/1000</f>
        <v>14.26619</v>
      </c>
      <c r="C26" s="89">
        <f>SUM([18]Dauerwiesen!$K$45)</f>
        <v>83.86</v>
      </c>
      <c r="D26" s="74">
        <f>SUM([18]Dauerwiesen!$E$45)</f>
        <v>119629.8</v>
      </c>
    </row>
    <row r="27" spans="1:4" ht="19.5" customHeight="1" x14ac:dyDescent="0.2">
      <c r="A27" s="79" t="s">
        <v>126</v>
      </c>
      <c r="B27" s="91">
        <f>SUM('[18]Weiden einschl. Mähw.'!$B$45)/1000</f>
        <v>51.399519999999995</v>
      </c>
      <c r="C27" s="126">
        <f>SUM('[18]Weiden einschl. Mähw.'!$K$45)</f>
        <v>87.04</v>
      </c>
      <c r="D27" s="82">
        <f>SUM('[18]Weiden einschl. Mähw.'!$E$45)</f>
        <v>447374.8</v>
      </c>
    </row>
    <row r="28" spans="1:4" ht="12.75" customHeight="1" x14ac:dyDescent="0.2">
      <c r="A28" s="31"/>
    </row>
    <row r="29" spans="1:4" ht="22.7" customHeight="1" x14ac:dyDescent="0.2">
      <c r="A29" s="175" t="s">
        <v>130</v>
      </c>
      <c r="B29" s="176"/>
      <c r="C29" s="176"/>
      <c r="D29" s="176"/>
    </row>
    <row r="30" spans="1:4" ht="32.65" customHeight="1" x14ac:dyDescent="0.2">
      <c r="A30" s="164" t="s">
        <v>133</v>
      </c>
      <c r="B30" s="165"/>
      <c r="C30" s="165"/>
      <c r="D30" s="165"/>
    </row>
    <row r="31" spans="1:4" ht="12.75" customHeight="1" x14ac:dyDescent="0.2">
      <c r="A31" s="172" t="s">
        <v>124</v>
      </c>
      <c r="B31" s="173"/>
      <c r="C31" s="173"/>
      <c r="D31" s="173"/>
    </row>
    <row r="32" spans="1:4" ht="19.5" customHeight="1" x14ac:dyDescent="0.2">
      <c r="A32" s="22"/>
    </row>
    <row r="33" spans="1:1" ht="19.5" customHeight="1" x14ac:dyDescent="0.2">
      <c r="A33" s="22"/>
    </row>
    <row r="34" spans="1:1" ht="19.5" customHeight="1" x14ac:dyDescent="0.2">
      <c r="A34" s="23"/>
    </row>
    <row r="35" spans="1:1" ht="19.5" customHeight="1" x14ac:dyDescent="0.2"/>
    <row r="36" spans="1:1" ht="19.5" customHeight="1" x14ac:dyDescent="0.2"/>
  </sheetData>
  <mergeCells count="8">
    <mergeCell ref="A30:D30"/>
    <mergeCell ref="A31:D31"/>
    <mergeCell ref="A29:D29"/>
    <mergeCell ref="A4:A7"/>
    <mergeCell ref="A1:D1"/>
    <mergeCell ref="A2:D2"/>
    <mergeCell ref="B4:D4"/>
    <mergeCell ref="B5:D5"/>
  </mergeCells>
  <phoneticPr fontId="3" type="noConversion"/>
  <conditionalFormatting sqref="B9:D26 B27:C27">
    <cfRule type="expression" dxfId="11" priority="17" stopIfTrue="1">
      <formula>MOD(ROW(),2)=1</formula>
    </cfRule>
    <cfRule type="expression" priority="18" stopIfTrue="1">
      <formula>MOD(ROW(),2)=1</formula>
    </cfRule>
  </conditionalFormatting>
  <conditionalFormatting sqref="A8">
    <cfRule type="expression" dxfId="10" priority="7" stopIfTrue="1">
      <formula>MOD(ROW(),2)=1</formula>
    </cfRule>
    <cfRule type="expression" priority="8" stopIfTrue="1">
      <formula>MOD(ROW(),2)=1</formula>
    </cfRule>
  </conditionalFormatting>
  <conditionalFormatting sqref="B8:D8">
    <cfRule type="expression" dxfId="9" priority="9" stopIfTrue="1">
      <formula>MOD(ROW(),2)=1</formula>
    </cfRule>
    <cfRule type="expression" priority="10" stopIfTrue="1">
      <formula>MOD(ROW(),2)=1</formula>
    </cfRule>
  </conditionalFormatting>
  <conditionalFormatting sqref="D27">
    <cfRule type="expression" dxfId="8" priority="5" stopIfTrue="1">
      <formula>MOD(ROW(),2)=1</formula>
    </cfRule>
    <cfRule type="expression" priority="6" stopIfTrue="1">
      <formula>MOD(ROW(),2)=1</formula>
    </cfRule>
  </conditionalFormatting>
  <conditionalFormatting sqref="A21:A27">
    <cfRule type="expression" dxfId="7" priority="3" stopIfTrue="1">
      <formula>MOD(ROW(),2)=1</formula>
    </cfRule>
    <cfRule type="expression" priority="4" stopIfTrue="1">
      <formula>MOD(ROW(),2)=1</formula>
    </cfRule>
  </conditionalFormatting>
  <conditionalFormatting sqref="A9:A20">
    <cfRule type="expression" dxfId="6" priority="1" stopIfTrue="1">
      <formula>MOD(ROW(),2)=1</formula>
    </cfRule>
    <cfRule type="expression" priority="2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Nord&amp;C&amp;8&amp;K000000&amp;P&amp;R&amp;8Statistischer Bericht C I/C II - j/12 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Layout" zoomScaleNormal="110" workbookViewId="0">
      <selection activeCell="D17" sqref="D17"/>
    </sheetView>
  </sheetViews>
  <sheetFormatPr baseColWidth="10" defaultRowHeight="12.75" x14ac:dyDescent="0.2"/>
  <cols>
    <col min="1" max="1" width="21.42578125" customWidth="1"/>
    <col min="2" max="2" width="14" customWidth="1"/>
    <col min="3" max="7" width="11.28515625" customWidth="1"/>
  </cols>
  <sheetData>
    <row r="1" spans="1:11" ht="14.25" customHeight="1" x14ac:dyDescent="0.2">
      <c r="A1" s="166" t="s">
        <v>174</v>
      </c>
      <c r="B1" s="166"/>
      <c r="C1" s="166"/>
      <c r="D1" s="166"/>
      <c r="E1" s="166"/>
      <c r="F1" s="166"/>
      <c r="G1" s="166"/>
      <c r="H1" s="27"/>
      <c r="I1" s="27"/>
      <c r="J1" s="27"/>
      <c r="K1" s="27"/>
    </row>
    <row r="2" spans="1:11" ht="12.75" customHeight="1" x14ac:dyDescent="0.2">
      <c r="B2" s="27"/>
      <c r="C2" s="27"/>
      <c r="D2" s="27"/>
      <c r="H2" s="27"/>
      <c r="I2" s="27"/>
      <c r="J2" s="27"/>
      <c r="K2" s="27"/>
    </row>
    <row r="3" spans="1:11" ht="19.5" customHeight="1" x14ac:dyDescent="0.2">
      <c r="A3" s="177" t="s">
        <v>131</v>
      </c>
      <c r="B3" s="180" t="s">
        <v>67</v>
      </c>
      <c r="C3" s="181"/>
      <c r="D3" s="181"/>
      <c r="E3" s="181"/>
      <c r="F3" s="181"/>
      <c r="G3" s="170"/>
      <c r="H3" s="27"/>
      <c r="I3" s="27"/>
      <c r="J3" s="27"/>
      <c r="K3" s="27"/>
    </row>
    <row r="4" spans="1:11" ht="39" customHeight="1" x14ac:dyDescent="0.2">
      <c r="A4" s="178"/>
      <c r="B4" s="115" t="s">
        <v>53</v>
      </c>
      <c r="C4" s="116" t="s">
        <v>68</v>
      </c>
      <c r="D4" s="116" t="s">
        <v>69</v>
      </c>
      <c r="E4" s="116" t="s">
        <v>56</v>
      </c>
      <c r="F4" s="116" t="s">
        <v>54</v>
      </c>
      <c r="G4" s="117" t="s">
        <v>70</v>
      </c>
      <c r="H4" s="27"/>
      <c r="I4" s="27"/>
      <c r="J4" s="27"/>
      <c r="K4" s="27"/>
    </row>
    <row r="5" spans="1:11" ht="19.5" customHeight="1" x14ac:dyDescent="0.2">
      <c r="A5" s="179"/>
      <c r="B5" s="118" t="s">
        <v>3</v>
      </c>
      <c r="C5" s="119"/>
      <c r="D5" s="119"/>
      <c r="E5" s="119"/>
      <c r="F5" s="119"/>
      <c r="G5" s="120"/>
      <c r="H5" s="27"/>
      <c r="I5" s="27"/>
      <c r="J5" s="27"/>
      <c r="K5" s="27"/>
    </row>
    <row r="6" spans="1:11" ht="12.75" customHeight="1" x14ac:dyDescent="0.2">
      <c r="A6" s="67"/>
      <c r="B6" s="121"/>
      <c r="C6" s="121"/>
      <c r="D6" s="121"/>
      <c r="E6" s="121"/>
      <c r="F6" s="121"/>
      <c r="G6" s="121"/>
      <c r="H6" s="27"/>
      <c r="I6" s="27"/>
      <c r="J6" s="27"/>
      <c r="K6" s="27"/>
    </row>
    <row r="7" spans="1:11" ht="19.5" customHeight="1" x14ac:dyDescent="0.2">
      <c r="A7" s="131" t="s">
        <v>71</v>
      </c>
      <c r="B7" s="89">
        <f>SUM([19]Winterweizen!$E$31)</f>
        <v>84.760108100808196</v>
      </c>
      <c r="C7" s="89" t="s">
        <v>88</v>
      </c>
      <c r="D7" s="89" t="s">
        <v>88</v>
      </c>
      <c r="E7" s="89" t="s">
        <v>88</v>
      </c>
      <c r="F7" s="89">
        <f>SUM([19]Wintergerste!$E$31)</f>
        <v>89.091820681176401</v>
      </c>
      <c r="G7" s="89">
        <f>SUM([19]Sommergerste!$E$31)</f>
        <v>59.019207859981378</v>
      </c>
      <c r="H7" s="27"/>
      <c r="I7" s="27"/>
      <c r="J7" s="27"/>
      <c r="K7" s="27"/>
    </row>
    <row r="8" spans="1:11" ht="15.6" customHeight="1" x14ac:dyDescent="0.2">
      <c r="A8" s="131" t="s">
        <v>72</v>
      </c>
      <c r="B8" s="89">
        <f>SUM([19]Winterweizen!$E$32)</f>
        <v>94.618229532938926</v>
      </c>
      <c r="C8" s="89" t="s">
        <v>88</v>
      </c>
      <c r="D8" s="89">
        <f>SUM([19]Roggen!$E$32)</f>
        <v>79.651951241321925</v>
      </c>
      <c r="E8" s="89">
        <f>SUM([19]Triticale!$E$32)</f>
        <v>75.564954109253804</v>
      </c>
      <c r="F8" s="89">
        <f>SUM([19]Wintergerste!$E$32)</f>
        <v>98.336262900868419</v>
      </c>
      <c r="G8" s="89">
        <f>SUM([19]Sommergerste!$E$32)</f>
        <v>59.203573747336065</v>
      </c>
      <c r="H8" s="27"/>
      <c r="I8" s="27"/>
      <c r="J8" s="27"/>
      <c r="K8" s="27"/>
    </row>
    <row r="9" spans="1:11" ht="15.6" customHeight="1" x14ac:dyDescent="0.2">
      <c r="A9" s="131" t="s">
        <v>73</v>
      </c>
      <c r="B9" s="89">
        <f>SUM([19]Winterweizen!$E$33)</f>
        <v>85.894562659721359</v>
      </c>
      <c r="C9" s="89">
        <f>SUM('[19]Sommerweizen+Hartweizen'!$E$33)</f>
        <v>64.766478989182687</v>
      </c>
      <c r="D9" s="89">
        <f>SUM([19]Roggen!$E$33)</f>
        <v>74.602368395551082</v>
      </c>
      <c r="E9" s="89" t="s">
        <v>88</v>
      </c>
      <c r="F9" s="89">
        <f>SUM([19]Wintergerste!$E$33)</f>
        <v>90.65596195144542</v>
      </c>
      <c r="G9" s="89">
        <f>SUM([19]Sommergerste!$E$33)</f>
        <v>59.074325600863332</v>
      </c>
      <c r="H9" s="27"/>
      <c r="I9" s="27"/>
      <c r="J9" s="27"/>
      <c r="K9" s="27"/>
    </row>
    <row r="10" spans="1:11" ht="15.6" customHeight="1" x14ac:dyDescent="0.2">
      <c r="A10" s="131" t="s">
        <v>74</v>
      </c>
      <c r="B10" s="89">
        <f>SUM([19]Winterweizen!$E$34)</f>
        <v>76.500674975438685</v>
      </c>
      <c r="C10" s="89" t="s">
        <v>88</v>
      </c>
      <c r="D10" s="89">
        <f>SUM([19]Roggen!$E$34)</f>
        <v>74.604880598150601</v>
      </c>
      <c r="E10" s="89">
        <f>SUM([19]Triticale!$E$34)</f>
        <v>67.895675184732511</v>
      </c>
      <c r="F10" s="89">
        <f>SUM([19]Wintergerste!$E$34)</f>
        <v>73.745276429673339</v>
      </c>
      <c r="G10" s="89">
        <f>SUM([19]Sommergerste!$E$34)</f>
        <v>49.247815830183143</v>
      </c>
      <c r="H10" s="27"/>
      <c r="I10" s="27"/>
      <c r="J10" s="27"/>
      <c r="K10" s="27"/>
    </row>
    <row r="11" spans="1:11" ht="36.950000000000003" customHeight="1" x14ac:dyDescent="0.2">
      <c r="A11" s="131" t="s">
        <v>75</v>
      </c>
      <c r="B11" s="89">
        <f>SUM([19]Winterweizen!$E$35)</f>
        <v>87.585864955505912</v>
      </c>
      <c r="C11" s="89">
        <f>SUM('[19]Sommerweizen+Hartweizen'!$E$35)</f>
        <v>70.299871927188178</v>
      </c>
      <c r="D11" s="89">
        <f>SUM([19]Roggen!$E$35)</f>
        <v>77.598652208002804</v>
      </c>
      <c r="E11" s="89">
        <f>SUM([19]Triticale!$E$35)</f>
        <v>71.410046843034408</v>
      </c>
      <c r="F11" s="89">
        <f>SUM([19]Wintergerste!$E$35)</f>
        <v>88.370517215378868</v>
      </c>
      <c r="G11" s="89">
        <f>SUM([19]Sommergerste!$E$35)</f>
        <v>57.004378833023488</v>
      </c>
      <c r="H11" s="27"/>
      <c r="I11" s="27"/>
      <c r="J11" s="27"/>
      <c r="K11" s="27"/>
    </row>
    <row r="12" spans="1:11" ht="15.6" customHeight="1" x14ac:dyDescent="0.2">
      <c r="A12" s="131" t="s">
        <v>76</v>
      </c>
      <c r="B12" s="89">
        <f>SUM([19]Winterweizen!$E$36)</f>
        <v>87.621223231207154</v>
      </c>
      <c r="C12" s="89">
        <f>SUM('[19]Sommerweizen+Hartweizen'!$E$36)</f>
        <v>64.256871634655781</v>
      </c>
      <c r="D12" s="89">
        <f>SUM([19]Roggen!$E$36)</f>
        <v>76.170144495569048</v>
      </c>
      <c r="E12" s="89">
        <f>SUM([19]Triticale!$E$36)</f>
        <v>76.07966887350679</v>
      </c>
      <c r="F12" s="89">
        <f>SUM([19]Wintergerste!$E$36)</f>
        <v>85.073372303580612</v>
      </c>
      <c r="G12" s="89">
        <f>SUM([19]Sommergerste!$E$36)</f>
        <v>58.013171878819243</v>
      </c>
      <c r="H12" s="27"/>
      <c r="I12" s="27"/>
      <c r="J12" s="27"/>
      <c r="K12" s="27"/>
    </row>
    <row r="13" spans="1:11" ht="15.6" customHeight="1" x14ac:dyDescent="0.2">
      <c r="A13" s="131" t="s">
        <v>77</v>
      </c>
      <c r="B13" s="89">
        <f>SUM([19]Winterweizen!$E$37)</f>
        <v>88.717419509171606</v>
      </c>
      <c r="C13" s="89">
        <f>SUM('[19]Sommerweizen+Hartweizen'!$E$37)</f>
        <v>64.669277926782456</v>
      </c>
      <c r="D13" s="89">
        <f>SUM([19]Roggen!$E$37)</f>
        <v>74.38987672436042</v>
      </c>
      <c r="E13" s="89">
        <f>SUM([19]Triticale!$E$37)</f>
        <v>72.822979066778217</v>
      </c>
      <c r="F13" s="89">
        <f>SUM([19]Wintergerste!$E$37)</f>
        <v>93.299311695093721</v>
      </c>
      <c r="G13" s="89">
        <f>SUM([19]Sommergerste!$E$37)</f>
        <v>56.163053820802624</v>
      </c>
      <c r="H13" s="27"/>
      <c r="I13" s="27"/>
      <c r="J13" s="27"/>
      <c r="K13" s="27"/>
    </row>
    <row r="14" spans="1:11" ht="15.6" customHeight="1" x14ac:dyDescent="0.2">
      <c r="A14" s="131" t="s">
        <v>78</v>
      </c>
      <c r="B14" s="89">
        <f>SUM([19]Winterweizen!$E$38)</f>
        <v>100.00341133684057</v>
      </c>
      <c r="C14" s="89">
        <f>SUM('[19]Sommerweizen+Hartweizen'!$E$38)</f>
        <v>64.335159798329585</v>
      </c>
      <c r="D14" s="89">
        <f>SUM([19]Roggen!$E$38)</f>
        <v>80.968473181713264</v>
      </c>
      <c r="E14" s="89">
        <f>SUM([19]Triticale!$E$38)</f>
        <v>77.20532888137592</v>
      </c>
      <c r="F14" s="89">
        <f>SUM([19]Wintergerste!$E$38)</f>
        <v>101.38868611574993</v>
      </c>
      <c r="G14" s="89">
        <f>SUM([19]Sommergerste!$E$38)</f>
        <v>59.088840146487613</v>
      </c>
      <c r="H14" s="27"/>
      <c r="I14" s="27"/>
      <c r="J14" s="27"/>
      <c r="K14" s="27"/>
    </row>
    <row r="15" spans="1:11" ht="28.35" customHeight="1" x14ac:dyDescent="0.2">
      <c r="A15" s="131" t="s">
        <v>79</v>
      </c>
      <c r="B15" s="89">
        <f>SUM([19]Winterweizen!$E$39)</f>
        <v>87.99227286720253</v>
      </c>
      <c r="C15" s="89">
        <f>SUM('[19]Sommerweizen+Hartweizen'!$E$39)</f>
        <v>59.023287782633552</v>
      </c>
      <c r="D15" s="89">
        <f>SUM([19]Roggen!$E$39)</f>
        <v>71.701834840434415</v>
      </c>
      <c r="E15" s="89">
        <f>SUM([19]Triticale!$E$39)</f>
        <v>72.747651488037178</v>
      </c>
      <c r="F15" s="89">
        <f>SUM([19]Wintergerste!$E$39)</f>
        <v>81.395651915568308</v>
      </c>
      <c r="G15" s="89">
        <f>SUM([19]Sommergerste!$E$39)</f>
        <v>54.375010677475103</v>
      </c>
      <c r="H15" s="27"/>
      <c r="I15" s="27"/>
      <c r="J15" s="27"/>
      <c r="K15" s="27"/>
    </row>
    <row r="16" spans="1:11" ht="15.6" customHeight="1" x14ac:dyDescent="0.2">
      <c r="A16" s="131" t="s">
        <v>80</v>
      </c>
      <c r="B16" s="89">
        <f>SUM([19]Winterweizen!$E$40)</f>
        <v>92.753978723805361</v>
      </c>
      <c r="C16" s="89">
        <f>SUM('[19]Sommerweizen+Hartweizen'!$E$40)</f>
        <v>59.291931459178599</v>
      </c>
      <c r="D16" s="89">
        <f>SUM([19]Roggen!$E$40)</f>
        <v>79.661393001912245</v>
      </c>
      <c r="E16" s="89">
        <f>SUM([19]Triticale!$E$40)</f>
        <v>77.595057353980025</v>
      </c>
      <c r="F16" s="89">
        <f>SUM([19]Wintergerste!$E$40)</f>
        <v>95.973274685837495</v>
      </c>
      <c r="G16" s="89">
        <f>SUM([19]Sommergerste!$E$40)</f>
        <v>58.105835502560325</v>
      </c>
      <c r="H16" s="27"/>
      <c r="I16" s="27"/>
      <c r="J16" s="27"/>
      <c r="K16" s="27"/>
    </row>
    <row r="17" spans="1:11" ht="15.6" customHeight="1" x14ac:dyDescent="0.2">
      <c r="A17" s="131" t="s">
        <v>81</v>
      </c>
      <c r="B17" s="89">
        <f>SUM([19]Winterweizen!$E$41)</f>
        <v>89.202203250556011</v>
      </c>
      <c r="C17" s="89">
        <f>SUM('[19]Sommerweizen+Hartweizen'!$E$41)</f>
        <v>62.616161389174579</v>
      </c>
      <c r="D17" s="89">
        <f>SUM([19]Roggen!$E$41)</f>
        <v>74.648487306804029</v>
      </c>
      <c r="E17" s="89">
        <f>SUM([19]Triticale!$E$41)</f>
        <v>72.664886166599672</v>
      </c>
      <c r="F17" s="89">
        <f>SUM([19]Wintergerste!$E$41)</f>
        <v>92.317247777140921</v>
      </c>
      <c r="G17" s="89">
        <f>SUM([19]Sommergerste!$E$41)</f>
        <v>52.482137753520554</v>
      </c>
      <c r="H17" s="27"/>
      <c r="I17" s="27"/>
      <c r="J17" s="27"/>
      <c r="K17" s="27"/>
    </row>
    <row r="18" spans="1:11" ht="15.6" customHeight="1" x14ac:dyDescent="0.2">
      <c r="A18" s="131" t="s">
        <v>82</v>
      </c>
      <c r="B18" s="89">
        <f>SUM([19]Winterweizen!$E$42)</f>
        <v>87.347817258550563</v>
      </c>
      <c r="C18" s="89">
        <f>SUM('[19]Sommerweizen+Hartweizen'!$E$42)</f>
        <v>57.692353246514699</v>
      </c>
      <c r="D18" s="89">
        <f>SUM([19]Roggen!$E$42)</f>
        <v>76.526363973909</v>
      </c>
      <c r="E18" s="89">
        <f>SUM([19]Triticale!$E$42)</f>
        <v>74.357567581394463</v>
      </c>
      <c r="F18" s="89">
        <f>SUM([19]Wintergerste!$E$42)</f>
        <v>95.768133705405191</v>
      </c>
      <c r="G18" s="89">
        <f>SUM([19]Sommergerste!$E$42)</f>
        <v>57.528884390031081</v>
      </c>
      <c r="H18" s="27"/>
      <c r="I18" s="27"/>
      <c r="J18" s="27"/>
      <c r="K18" s="27"/>
    </row>
    <row r="19" spans="1:11" ht="28.35" customHeight="1" x14ac:dyDescent="0.2">
      <c r="A19" s="131" t="s">
        <v>83</v>
      </c>
      <c r="B19" s="89">
        <f>SUM([19]Winterweizen!$E$43)</f>
        <v>89.162057567607832</v>
      </c>
      <c r="C19" s="89">
        <f>SUM('[19]Sommerweizen+Hartweizen'!$E$43)</f>
        <v>62.238127408146092</v>
      </c>
      <c r="D19" s="89">
        <f>SUM([19]Roggen!$E$43)</f>
        <v>76.406757694549967</v>
      </c>
      <c r="E19" s="89">
        <f>SUM([19]Triticale!$E$43)</f>
        <v>75.893861281845105</v>
      </c>
      <c r="F19" s="89">
        <f>SUM([19]Wintergerste!$E$43)</f>
        <v>87.595256951498726</v>
      </c>
      <c r="G19" s="89">
        <f>SUM([19]Sommergerste!$E$43)</f>
        <v>45.738283851938228</v>
      </c>
      <c r="H19" s="27"/>
      <c r="I19" s="27"/>
      <c r="J19" s="27"/>
      <c r="K19" s="27"/>
    </row>
    <row r="20" spans="1:11" ht="15.6" customHeight="1" x14ac:dyDescent="0.2">
      <c r="A20" s="131" t="s">
        <v>84</v>
      </c>
      <c r="B20" s="89">
        <f>SUM([19]Winterweizen!$E$44)</f>
        <v>89.192466434418776</v>
      </c>
      <c r="C20" s="89">
        <f>SUM('[19]Sommerweizen+Hartweizen'!$E$44)</f>
        <v>61.958656696838752</v>
      </c>
      <c r="D20" s="89">
        <f>SUM([19]Roggen!$E$44)</f>
        <v>75.925800992837779</v>
      </c>
      <c r="E20" s="89">
        <f>SUM([19]Triticale!$E$44)</f>
        <v>73.979303729764183</v>
      </c>
      <c r="F20" s="89">
        <f>SUM([19]Wintergerste!$E$44)</f>
        <v>86.53747995064775</v>
      </c>
      <c r="G20" s="89">
        <f>SUM([19]Sommergerste!$E$44)</f>
        <v>55.186949761798033</v>
      </c>
      <c r="H20" s="27"/>
      <c r="I20" s="27"/>
      <c r="J20" s="27"/>
      <c r="K20" s="27"/>
    </row>
    <row r="21" spans="1:11" ht="15.6" customHeight="1" x14ac:dyDescent="0.2">
      <c r="A21" s="131" t="s">
        <v>85</v>
      </c>
      <c r="B21" s="89">
        <f>SUM([19]Winterweizen!$E$45)</f>
        <v>87.105455293785724</v>
      </c>
      <c r="C21" s="89">
        <f>SUM('[19]Sommerweizen+Hartweizen'!$E$45)</f>
        <v>63.139132312116367</v>
      </c>
      <c r="D21" s="89">
        <f>SUM([19]Roggen!$E$45)</f>
        <v>76.531551593768356</v>
      </c>
      <c r="E21" s="89">
        <f>SUM([19]Triticale!$E$45)</f>
        <v>79.752614883197637</v>
      </c>
      <c r="F21" s="89">
        <f>SUM([19]Wintergerste!$E$45)</f>
        <v>86.448624783524011</v>
      </c>
      <c r="G21" s="89">
        <f>SUM([19]Sommergerste!$E$45)</f>
        <v>54.018448826145296</v>
      </c>
      <c r="H21" s="27"/>
      <c r="I21" s="27"/>
      <c r="J21" s="27"/>
      <c r="K21" s="27"/>
    </row>
    <row r="22" spans="1:11" ht="36.950000000000003" customHeight="1" x14ac:dyDescent="0.2">
      <c r="A22" s="132" t="s">
        <v>47</v>
      </c>
      <c r="B22" s="133">
        <v>91.1</v>
      </c>
      <c r="C22" s="133">
        <v>66.2</v>
      </c>
      <c r="D22" s="133">
        <v>76.099999999999994</v>
      </c>
      <c r="E22" s="133">
        <v>76</v>
      </c>
      <c r="F22" s="133">
        <v>92.5</v>
      </c>
      <c r="G22" s="133">
        <v>54.9</v>
      </c>
      <c r="H22" s="27"/>
      <c r="I22" s="27"/>
      <c r="J22" s="27"/>
      <c r="K22" s="27"/>
    </row>
    <row r="23" spans="1:11" ht="19.5" customHeight="1" x14ac:dyDescent="0.2">
      <c r="A23" s="31"/>
    </row>
    <row r="24" spans="1:11" ht="19.5" customHeight="1" x14ac:dyDescent="0.2">
      <c r="A24" s="32"/>
    </row>
    <row r="25" spans="1:11" x14ac:dyDescent="0.2">
      <c r="A25" s="31"/>
    </row>
    <row r="26" spans="1:11" x14ac:dyDescent="0.2">
      <c r="A26" s="31"/>
    </row>
    <row r="27" spans="1:11" x14ac:dyDescent="0.2">
      <c r="A27" s="31"/>
    </row>
    <row r="28" spans="1:11" x14ac:dyDescent="0.2">
      <c r="A28" s="31"/>
    </row>
    <row r="29" spans="1:11" x14ac:dyDescent="0.2">
      <c r="A29" s="31"/>
    </row>
  </sheetData>
  <mergeCells count="3">
    <mergeCell ref="A3:A5"/>
    <mergeCell ref="B3:G3"/>
    <mergeCell ref="A1:G1"/>
  </mergeCells>
  <phoneticPr fontId="3" type="noConversion"/>
  <conditionalFormatting sqref="B6:G6">
    <cfRule type="expression" dxfId="5" priority="5" stopIfTrue="1">
      <formula>MOD(ROW(),2)=1</formula>
    </cfRule>
  </conditionalFormatting>
  <conditionalFormatting sqref="B7:G22">
    <cfRule type="expression" dxfId="4" priority="3" stopIfTrue="1">
      <formula>MOD(ROW(),2)=1</formula>
    </cfRule>
    <cfRule type="expression" priority="4" stopIfTrue="1">
      <formula>MOD(ROW(),2)=1</formula>
    </cfRule>
  </conditionalFormatting>
  <conditionalFormatting sqref="A6:A22">
    <cfRule type="expression" dxfId="3" priority="1" stopIfTrue="1">
      <formula>MOD(ROW(),2)=1</formula>
    </cfRule>
    <cfRule type="expression" priority="2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Nord&amp;C&amp;8&amp;K000000&amp;P&amp;R&amp;8Statistischer Bericht C I/C II - j/12 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Layout" zoomScale="110" zoomScaleNormal="110" zoomScalePageLayoutView="110" workbookViewId="0">
      <selection activeCell="D17" sqref="D17"/>
    </sheetView>
  </sheetViews>
  <sheetFormatPr baseColWidth="10" defaultRowHeight="12.75" x14ac:dyDescent="0.2"/>
  <cols>
    <col min="1" max="1" width="21.42578125" customWidth="1"/>
    <col min="2" max="6" width="13.7109375" customWidth="1"/>
  </cols>
  <sheetData>
    <row r="1" spans="1:7" ht="14.25" customHeight="1" x14ac:dyDescent="0.2">
      <c r="A1" s="166" t="s">
        <v>175</v>
      </c>
      <c r="B1" s="166"/>
      <c r="C1" s="166"/>
      <c r="D1" s="166"/>
      <c r="E1" s="166"/>
      <c r="F1" s="166"/>
      <c r="G1" s="30"/>
    </row>
    <row r="2" spans="1:7" ht="12.75" customHeight="1" x14ac:dyDescent="0.2">
      <c r="B2" s="28"/>
    </row>
    <row r="3" spans="1:7" ht="19.5" customHeight="1" x14ac:dyDescent="0.2">
      <c r="A3" s="177" t="s">
        <v>131</v>
      </c>
      <c r="B3" s="181" t="s">
        <v>100</v>
      </c>
      <c r="C3" s="181"/>
      <c r="D3" s="183" t="s">
        <v>86</v>
      </c>
      <c r="E3" s="183" t="s">
        <v>61</v>
      </c>
      <c r="F3" s="185" t="s">
        <v>123</v>
      </c>
    </row>
    <row r="4" spans="1:7" ht="39" customHeight="1" x14ac:dyDescent="0.2">
      <c r="A4" s="178"/>
      <c r="B4" s="123" t="s">
        <v>55</v>
      </c>
      <c r="C4" s="123" t="s">
        <v>89</v>
      </c>
      <c r="D4" s="184"/>
      <c r="E4" s="184"/>
      <c r="F4" s="186"/>
    </row>
    <row r="5" spans="1:7" ht="19.5" customHeight="1" x14ac:dyDescent="0.2">
      <c r="A5" s="179"/>
      <c r="B5" s="181" t="s">
        <v>3</v>
      </c>
      <c r="C5" s="181"/>
      <c r="D5" s="181"/>
      <c r="E5" s="181"/>
      <c r="F5" s="170"/>
    </row>
    <row r="6" spans="1:7" ht="12.75" customHeight="1" x14ac:dyDescent="0.2">
      <c r="A6" s="122"/>
      <c r="B6" s="121"/>
      <c r="C6" s="121"/>
      <c r="D6" s="121"/>
      <c r="E6" s="121"/>
      <c r="F6" s="121"/>
    </row>
    <row r="7" spans="1:7" ht="19.5" customHeight="1" x14ac:dyDescent="0.2">
      <c r="A7" s="131" t="s">
        <v>71</v>
      </c>
      <c r="B7" s="73">
        <f>SUM([19]Sommergerste!$E$31)</f>
        <v>59.019207859981378</v>
      </c>
      <c r="C7" s="76">
        <f>SUM('[19]Hafer u. Sommermeng.'!$E$31)</f>
        <v>59.906004305582627</v>
      </c>
      <c r="D7" s="76" t="s">
        <v>88</v>
      </c>
      <c r="E7" s="76">
        <f>SUM([19]Winterraps!$E$31)</f>
        <v>41.429794061082525</v>
      </c>
      <c r="F7" s="73">
        <f>SUM([19]Silomais!$E$31)</f>
        <v>339.75468097042648</v>
      </c>
    </row>
    <row r="8" spans="1:7" ht="15.6" customHeight="1" x14ac:dyDescent="0.2">
      <c r="A8" s="131" t="s">
        <v>72</v>
      </c>
      <c r="B8" s="73">
        <f>SUM([19]Sommergerste!$E$32)</f>
        <v>59.203573747336065</v>
      </c>
      <c r="C8" s="76">
        <f>SUM('[19]Hafer u. Sommermeng.'!$E$32)</f>
        <v>62.07072368821914</v>
      </c>
      <c r="D8" s="73">
        <f>SUM([19]Zuckerrüben!$E$32)</f>
        <v>650.00044033035954</v>
      </c>
      <c r="E8" s="73">
        <f>SUM([19]Winterraps!$E$32)</f>
        <v>33.739435516860269</v>
      </c>
      <c r="F8" s="73">
        <f>SUM([19]Silomais!$E$32)</f>
        <v>489.64595282176117</v>
      </c>
    </row>
    <row r="9" spans="1:7" ht="15.6" customHeight="1" x14ac:dyDescent="0.2">
      <c r="A9" s="131" t="s">
        <v>73</v>
      </c>
      <c r="B9" s="73">
        <f>SUM([19]Sommergerste!$E$33)</f>
        <v>59.074325600863332</v>
      </c>
      <c r="C9" s="73">
        <f>SUM('[19]Hafer u. Sommermeng.'!$E$33)</f>
        <v>59.853912127925604</v>
      </c>
      <c r="D9" s="73">
        <f>SUM([19]Zuckerrüben!$E$33)</f>
        <v>649.9859324090595</v>
      </c>
      <c r="E9" s="76">
        <f>SUM([19]Winterraps!$E$33)</f>
        <v>47.13869045552633</v>
      </c>
      <c r="F9" s="73">
        <f>SUM([19]Silomais!$E$33)</f>
        <v>434.68624659237111</v>
      </c>
    </row>
    <row r="10" spans="1:7" ht="15.6" customHeight="1" x14ac:dyDescent="0.2">
      <c r="A10" s="131" t="s">
        <v>74</v>
      </c>
      <c r="B10" s="73">
        <f>SUM([19]Sommergerste!$E$34)</f>
        <v>49.247815830183143</v>
      </c>
      <c r="C10" s="76">
        <f>SUM('[19]Hafer u. Sommermeng.'!$E$34)</f>
        <v>49.901448512047061</v>
      </c>
      <c r="D10" s="73">
        <f>SUM([19]Zuckerrüben!$E$34)</f>
        <v>560.03612464468165</v>
      </c>
      <c r="E10" s="73">
        <f>SUM([19]Winterraps!$E$34)</f>
        <v>44.660774230594754</v>
      </c>
      <c r="F10" s="73">
        <f>SUM([19]Silomais!$E$34)</f>
        <v>459.66769076202274</v>
      </c>
    </row>
    <row r="11" spans="1:7" ht="36.950000000000003" customHeight="1" x14ac:dyDescent="0.2">
      <c r="A11" s="131" t="s">
        <v>75</v>
      </c>
      <c r="B11" s="73">
        <f>SUM([19]Sommergerste!$E$35)</f>
        <v>57.004378833023488</v>
      </c>
      <c r="C11" s="73">
        <f>SUM('[19]Hafer u. Sommermeng.'!$E$35)</f>
        <v>56.562954764092609</v>
      </c>
      <c r="D11" s="73">
        <f>SUM([19]Zuckerrüben!$E$35)</f>
        <v>653.27743098042242</v>
      </c>
      <c r="E11" s="73">
        <f>SUM([19]Winterraps!$E$35)</f>
        <v>42.794676508958005</v>
      </c>
      <c r="F11" s="73">
        <f>SUM([19]Silomais!$E$35)</f>
        <v>357.31738598662838</v>
      </c>
    </row>
    <row r="12" spans="1:7" ht="15.6" customHeight="1" x14ac:dyDescent="0.2">
      <c r="A12" s="131" t="s">
        <v>76</v>
      </c>
      <c r="B12" s="73">
        <f>SUM([19]Sommergerste!$E$36)</f>
        <v>58.013171878819243</v>
      </c>
      <c r="C12" s="73">
        <f>SUM('[19]Hafer u. Sommermeng.'!$E$36)</f>
        <v>61.96841248193779</v>
      </c>
      <c r="D12" s="73">
        <f>SUM([19]Zuckerrüben!$E$36)</f>
        <v>632.91557903839544</v>
      </c>
      <c r="E12" s="73">
        <f>SUM([19]Winterraps!$E$36)</f>
        <v>43.295339750097085</v>
      </c>
      <c r="F12" s="73">
        <f>SUM([19]Silomais!$E$36)</f>
        <v>434.28925710484964</v>
      </c>
    </row>
    <row r="13" spans="1:7" ht="15.6" customHeight="1" x14ac:dyDescent="0.2">
      <c r="A13" s="131" t="s">
        <v>77</v>
      </c>
      <c r="B13" s="73">
        <f>SUM([19]Sommergerste!$E$37)</f>
        <v>56.163053820802624</v>
      </c>
      <c r="C13" s="73">
        <f>SUM('[19]Hafer u. Sommermeng.'!$E$37)</f>
        <v>58.105459865401166</v>
      </c>
      <c r="D13" s="73">
        <f>SUM([19]Zuckerrüben!$E$37)</f>
        <v>670.00331474039263</v>
      </c>
      <c r="E13" s="73">
        <f>SUM([19]Winterraps!$E$37)</f>
        <v>42.396354959409344</v>
      </c>
      <c r="F13" s="73">
        <f>SUM([19]Silomais!$E$37)</f>
        <v>394.0774537366857</v>
      </c>
    </row>
    <row r="14" spans="1:7" ht="15.6" customHeight="1" x14ac:dyDescent="0.2">
      <c r="A14" s="131" t="s">
        <v>78</v>
      </c>
      <c r="B14" s="73">
        <f>SUM([19]Sommergerste!$E$38)</f>
        <v>59.088840146487613</v>
      </c>
      <c r="C14" s="73">
        <f>SUM('[19]Hafer u. Sommermeng.'!$E$38)</f>
        <v>64.40471694040292</v>
      </c>
      <c r="D14" s="73">
        <f>SUM([19]Zuckerrüben!$E$38)</f>
        <v>652.897086229352</v>
      </c>
      <c r="E14" s="73">
        <f>SUM([19]Winterraps!$E$38)</f>
        <v>45.809214651027474</v>
      </c>
      <c r="F14" s="73">
        <f>SUM([19]Silomais!$E$38)</f>
        <v>419.21233205151623</v>
      </c>
    </row>
    <row r="15" spans="1:7" ht="28.35" customHeight="1" x14ac:dyDescent="0.2">
      <c r="A15" s="131" t="s">
        <v>79</v>
      </c>
      <c r="B15" s="73">
        <f>SUM([19]Sommergerste!$E$39)</f>
        <v>54.375010677475103</v>
      </c>
      <c r="C15" s="73">
        <f>SUM('[19]Hafer u. Sommermeng.'!$E$39)</f>
        <v>49.910575143926728</v>
      </c>
      <c r="D15" s="76" t="s">
        <v>88</v>
      </c>
      <c r="E15" s="73">
        <f>SUM([19]Winterraps!$E$39)</f>
        <v>42.733960597328597</v>
      </c>
      <c r="F15" s="73">
        <f>SUM([19]Silomais!$E$39)</f>
        <v>435.95846394111203</v>
      </c>
    </row>
    <row r="16" spans="1:7" ht="15.6" customHeight="1" x14ac:dyDescent="0.2">
      <c r="A16" s="131" t="s">
        <v>80</v>
      </c>
      <c r="B16" s="73">
        <f>SUM([19]Sommergerste!$E$40)</f>
        <v>58.105835502560325</v>
      </c>
      <c r="C16" s="73">
        <f>SUM('[19]Hafer u. Sommermeng.'!$E$40)</f>
        <v>57.297441697843091</v>
      </c>
      <c r="D16" s="73">
        <f>SUM([19]Zuckerrüben!$E$40)</f>
        <v>629.93600016789367</v>
      </c>
      <c r="E16" s="73">
        <f>SUM([19]Winterraps!$E$40)</f>
        <v>39.451986119533068</v>
      </c>
      <c r="F16" s="73">
        <f>SUM([19]Silomais!$E$40)</f>
        <v>421.06064502049708</v>
      </c>
    </row>
    <row r="17" spans="1:6" ht="15.6" customHeight="1" x14ac:dyDescent="0.2">
      <c r="A17" s="131" t="s">
        <v>81</v>
      </c>
      <c r="B17" s="73">
        <f>SUM([19]Sommergerste!$E$41)</f>
        <v>52.482137753520554</v>
      </c>
      <c r="C17" s="73">
        <f>SUM('[19]Hafer u. Sommermeng.'!$E$41)</f>
        <v>58.809384589110664</v>
      </c>
      <c r="D17" s="73">
        <f>SUM([19]Zuckerrüben!$E$41)</f>
        <v>625.13076630972944</v>
      </c>
      <c r="E17" s="73">
        <f>SUM([19]Winterraps!$E$41)</f>
        <v>40.095503346941918</v>
      </c>
      <c r="F17" s="73">
        <f>SUM([19]Silomais!$E$41)</f>
        <v>413.51184508345654</v>
      </c>
    </row>
    <row r="18" spans="1:6" ht="15.6" customHeight="1" x14ac:dyDescent="0.2">
      <c r="A18" s="131" t="s">
        <v>82</v>
      </c>
      <c r="B18" s="73">
        <f>SUM([19]Sommergerste!$E$42)</f>
        <v>57.528884390031081</v>
      </c>
      <c r="C18" s="73">
        <f>SUM('[19]Hafer u. Sommermeng.'!$E$42)</f>
        <v>60.965727787856594</v>
      </c>
      <c r="D18" s="73">
        <f>SUM([19]Zuckerrüben!$E$42)</f>
        <v>676.83784531608512</v>
      </c>
      <c r="E18" s="73">
        <f>SUM([19]Winterraps!$E$42)</f>
        <v>41.400397079006133</v>
      </c>
      <c r="F18" s="73">
        <f>SUM([19]Silomais!$E$42)</f>
        <v>381.17652464128429</v>
      </c>
    </row>
    <row r="19" spans="1:6" ht="28.35" customHeight="1" x14ac:dyDescent="0.2">
      <c r="A19" s="131" t="s">
        <v>83</v>
      </c>
      <c r="B19" s="73">
        <f>SUM([19]Sommergerste!$E$43)</f>
        <v>45.738283851938228</v>
      </c>
      <c r="C19" s="73">
        <f>SUM('[19]Hafer u. Sommermeng.'!$E$43)</f>
        <v>59.395922024875631</v>
      </c>
      <c r="D19" s="73">
        <f>SUM([19]Zuckerrüben!$E$43)</f>
        <v>653.55301389112765</v>
      </c>
      <c r="E19" s="73">
        <f>SUM([19]Winterraps!$E$43)</f>
        <v>41.003457598084481</v>
      </c>
      <c r="F19" s="73">
        <f>SUM([19]Silomais!$E$43)</f>
        <v>449.05306682788733</v>
      </c>
    </row>
    <row r="20" spans="1:6" ht="15.6" customHeight="1" x14ac:dyDescent="0.2">
      <c r="A20" s="131" t="s">
        <v>84</v>
      </c>
      <c r="B20" s="73">
        <f>SUM([19]Sommergerste!$E$44)</f>
        <v>55.186949761798033</v>
      </c>
      <c r="C20" s="73">
        <f>SUM('[19]Hafer u. Sommermeng.'!$E$44)</f>
        <v>52.80433490550363</v>
      </c>
      <c r="D20" s="73">
        <f>SUM([19]Zuckerrüben!$E$44)</f>
        <v>571.66505807446333</v>
      </c>
      <c r="E20" s="73">
        <f>SUM([19]Winterraps!$E$44)</f>
        <v>41.382279870681508</v>
      </c>
      <c r="F20" s="73">
        <f>SUM([19]Silomais!$E$44)</f>
        <v>388.99082609184563</v>
      </c>
    </row>
    <row r="21" spans="1:6" ht="15.6" customHeight="1" x14ac:dyDescent="0.2">
      <c r="A21" s="131" t="s">
        <v>85</v>
      </c>
      <c r="B21" s="73">
        <f>SUM([19]Sommergerste!$E$45)</f>
        <v>54.018448826145296</v>
      </c>
      <c r="C21" s="73">
        <f>SUM('[19]Hafer u. Sommermeng.'!$E$45)</f>
        <v>54.036374014170214</v>
      </c>
      <c r="D21" s="73">
        <f>SUM([19]Zuckerrüben!$E$45)</f>
        <v>689.9794004551502</v>
      </c>
      <c r="E21" s="73">
        <f>SUM([19]Winterraps!$E$45)</f>
        <v>41.991781447098703</v>
      </c>
      <c r="F21" s="73">
        <f>SUM([19]Silomais!$E$45)</f>
        <v>439.50583755865603</v>
      </c>
    </row>
    <row r="22" spans="1:6" ht="36.950000000000003" customHeight="1" x14ac:dyDescent="0.2">
      <c r="A22" s="132" t="s">
        <v>47</v>
      </c>
      <c r="B22" s="134">
        <v>54.9</v>
      </c>
      <c r="C22" s="134">
        <v>58.9</v>
      </c>
      <c r="D22" s="134">
        <v>641.5</v>
      </c>
      <c r="E22" s="134">
        <v>42.2</v>
      </c>
      <c r="F22" s="134">
        <v>403</v>
      </c>
    </row>
    <row r="23" spans="1:6" ht="12.75" customHeight="1" x14ac:dyDescent="0.2">
      <c r="A23" s="31"/>
    </row>
    <row r="24" spans="1:6" ht="12.75" customHeight="1" x14ac:dyDescent="0.2">
      <c r="A24" s="182" t="s">
        <v>132</v>
      </c>
      <c r="B24" s="176"/>
      <c r="C24" s="176"/>
      <c r="D24" s="176"/>
      <c r="E24" s="176"/>
      <c r="F24" s="176"/>
    </row>
    <row r="25" spans="1:6" x14ac:dyDescent="0.2">
      <c r="A25" s="31"/>
    </row>
    <row r="26" spans="1:6" x14ac:dyDescent="0.2">
      <c r="A26" s="31"/>
    </row>
    <row r="27" spans="1:6" x14ac:dyDescent="0.2">
      <c r="A27" s="31"/>
    </row>
    <row r="28" spans="1:6" x14ac:dyDescent="0.2">
      <c r="A28" s="31"/>
    </row>
    <row r="29" spans="1:6" x14ac:dyDescent="0.2">
      <c r="A29" s="31"/>
    </row>
  </sheetData>
  <mergeCells count="8">
    <mergeCell ref="A24:F24"/>
    <mergeCell ref="B5:F5"/>
    <mergeCell ref="A1:F1"/>
    <mergeCell ref="A3:A5"/>
    <mergeCell ref="B3:C3"/>
    <mergeCell ref="D3:D4"/>
    <mergeCell ref="E3:E4"/>
    <mergeCell ref="F3:F4"/>
  </mergeCells>
  <phoneticPr fontId="3" type="noConversion"/>
  <conditionalFormatting sqref="A6:A22">
    <cfRule type="expression" dxfId="2" priority="1" stopIfTrue="1">
      <formula>MOD(ROW(),2)=1</formula>
    </cfRule>
    <cfRule type="expression" priority="2" stopIfTrue="1">
      <formula>MOD(ROW(),2)=1</formula>
    </cfRule>
  </conditionalFormatting>
  <conditionalFormatting sqref="B6:F6">
    <cfRule type="expression" dxfId="1" priority="5" stopIfTrue="1">
      <formula>MOD(ROW(),2)=1</formula>
    </cfRule>
  </conditionalFormatting>
  <conditionalFormatting sqref="B7:F22">
    <cfRule type="expression" dxfId="0" priority="3" stopIfTrue="1">
      <formula>MOD(ROW(),2)=1</formula>
    </cfRule>
    <cfRule type="expression" priority="4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Nord&amp;C&amp;8&amp;K000000&amp;P&amp;R&amp;8Statistischer Bericht C I/C II - j/12 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"/>
  <sheetViews>
    <sheetView view="pageLayout" topLeftCell="A16" zoomScaleNormal="100" workbookViewId="0">
      <selection activeCell="D17" sqref="D17"/>
    </sheetView>
  </sheetViews>
  <sheetFormatPr baseColWidth="10" defaultColWidth="11.28515625" defaultRowHeight="12.75" x14ac:dyDescent="0.2"/>
  <cols>
    <col min="1" max="1" width="10.140625" style="6" customWidth="1"/>
    <col min="2" max="6" width="13.140625" style="6" customWidth="1"/>
    <col min="7" max="7" width="16" style="6" customWidth="1"/>
    <col min="8" max="16384" width="11.28515625" style="6"/>
  </cols>
  <sheetData>
    <row r="2" spans="1:7" ht="15.75" x14ac:dyDescent="0.25">
      <c r="A2" s="147" t="s">
        <v>10</v>
      </c>
      <c r="B2" s="147"/>
      <c r="C2" s="147"/>
      <c r="D2" s="147"/>
      <c r="E2" s="147"/>
      <c r="F2" s="147"/>
      <c r="G2" s="147"/>
    </row>
    <row r="3" spans="1:7" ht="10.5" customHeight="1" x14ac:dyDescent="0.2"/>
    <row r="4" spans="1:7" ht="15.75" x14ac:dyDescent="0.25">
      <c r="A4" s="148" t="s">
        <v>11</v>
      </c>
      <c r="B4" s="149"/>
      <c r="C4" s="149"/>
      <c r="D4" s="149"/>
      <c r="E4" s="149"/>
      <c r="F4" s="149"/>
      <c r="G4" s="149"/>
    </row>
    <row r="5" spans="1:7" x14ac:dyDescent="0.2">
      <c r="A5" s="150" t="s">
        <v>12</v>
      </c>
      <c r="B5" s="150"/>
      <c r="C5" s="150"/>
      <c r="D5" s="150"/>
      <c r="E5" s="150"/>
      <c r="F5" s="150"/>
      <c r="G5" s="150"/>
    </row>
    <row r="6" spans="1:7" x14ac:dyDescent="0.2">
      <c r="A6" s="7"/>
    </row>
    <row r="7" spans="1:7" x14ac:dyDescent="0.2">
      <c r="A7" s="151" t="s">
        <v>13</v>
      </c>
      <c r="B7" s="152"/>
      <c r="C7" s="152"/>
      <c r="D7" s="152"/>
      <c r="E7" s="152"/>
      <c r="F7" s="152"/>
      <c r="G7" s="152"/>
    </row>
    <row r="8" spans="1:7" x14ac:dyDescent="0.2">
      <c r="A8" s="146" t="s">
        <v>14</v>
      </c>
      <c r="B8" s="153"/>
      <c r="C8" s="153"/>
      <c r="D8" s="153"/>
      <c r="E8" s="153"/>
      <c r="F8" s="153"/>
      <c r="G8" s="153"/>
    </row>
    <row r="10" spans="1:7" ht="12.75" customHeight="1" x14ac:dyDescent="0.2">
      <c r="A10" s="154" t="s">
        <v>15</v>
      </c>
      <c r="B10" s="154"/>
      <c r="C10" s="154"/>
      <c r="D10" s="154"/>
      <c r="E10" s="154"/>
      <c r="F10" s="154"/>
      <c r="G10" s="154"/>
    </row>
    <row r="11" spans="1:7" x14ac:dyDescent="0.2">
      <c r="A11" s="8" t="s">
        <v>16</v>
      </c>
      <c r="B11" s="33"/>
      <c r="C11" s="33"/>
      <c r="D11" s="33"/>
      <c r="E11" s="33"/>
      <c r="F11" s="33"/>
      <c r="G11" s="33"/>
    </row>
    <row r="12" spans="1:7" ht="8.4499999999999993" customHeight="1" x14ac:dyDescent="0.2">
      <c r="A12" s="151"/>
      <c r="B12" s="151"/>
      <c r="C12" s="151"/>
      <c r="D12" s="151"/>
      <c r="E12" s="151"/>
      <c r="F12" s="151"/>
      <c r="G12" s="151"/>
    </row>
    <row r="13" spans="1:7" x14ac:dyDescent="0.2">
      <c r="A13" s="36"/>
    </row>
    <row r="14" spans="1:7" x14ac:dyDescent="0.2">
      <c r="A14" s="155" t="s">
        <v>17</v>
      </c>
      <c r="B14" s="155"/>
      <c r="C14" s="155"/>
      <c r="D14" s="155"/>
      <c r="E14" s="155"/>
      <c r="F14" s="155"/>
      <c r="G14" s="155"/>
    </row>
    <row r="15" spans="1:7" ht="16.5" customHeight="1" x14ac:dyDescent="0.2">
      <c r="A15" s="146" t="s">
        <v>18</v>
      </c>
      <c r="B15" s="146"/>
      <c r="C15" s="146"/>
      <c r="D15" s="146"/>
      <c r="E15" s="146"/>
      <c r="F15" s="146"/>
      <c r="G15" s="146"/>
    </row>
    <row r="16" spans="1:7" ht="14.25" customHeight="1" x14ac:dyDescent="0.2">
      <c r="A16" s="9" t="s">
        <v>90</v>
      </c>
      <c r="B16" s="9" t="s">
        <v>19</v>
      </c>
      <c r="C16" s="34"/>
      <c r="D16" s="34"/>
      <c r="E16" s="34"/>
      <c r="F16" s="34"/>
      <c r="G16" s="34"/>
    </row>
    <row r="17" spans="1:7" ht="14.25" customHeight="1" x14ac:dyDescent="0.2">
      <c r="A17" s="9" t="s">
        <v>20</v>
      </c>
      <c r="B17" s="10" t="s">
        <v>91</v>
      </c>
      <c r="C17" s="34"/>
      <c r="D17" s="34"/>
      <c r="E17" s="34"/>
      <c r="F17" s="34"/>
      <c r="G17" s="34"/>
    </row>
    <row r="18" spans="1:7" x14ac:dyDescent="0.2">
      <c r="A18" s="34"/>
      <c r="B18" s="35"/>
      <c r="C18" s="35"/>
      <c r="D18" s="35"/>
      <c r="E18" s="35"/>
      <c r="F18" s="35"/>
      <c r="G18" s="35"/>
    </row>
    <row r="19" spans="1:7" x14ac:dyDescent="0.2">
      <c r="A19" s="155" t="s">
        <v>136</v>
      </c>
      <c r="B19" s="155"/>
      <c r="C19" s="155"/>
      <c r="D19" s="155"/>
      <c r="E19" s="155"/>
      <c r="F19" s="155"/>
      <c r="G19" s="155"/>
    </row>
    <row r="20" spans="1:7" ht="18" customHeight="1" x14ac:dyDescent="0.2">
      <c r="A20" s="34" t="s">
        <v>21</v>
      </c>
      <c r="B20" s="146" t="s">
        <v>22</v>
      </c>
      <c r="C20" s="146"/>
      <c r="D20" s="34"/>
      <c r="E20" s="34"/>
      <c r="F20" s="34"/>
      <c r="G20" s="34"/>
    </row>
    <row r="21" spans="1:7" ht="14.25" customHeight="1" x14ac:dyDescent="0.2">
      <c r="A21" s="34" t="s">
        <v>23</v>
      </c>
      <c r="B21" s="146" t="s">
        <v>24</v>
      </c>
      <c r="C21" s="146"/>
      <c r="D21" s="34"/>
      <c r="E21" s="34"/>
      <c r="F21" s="34"/>
      <c r="G21" s="34"/>
    </row>
    <row r="22" spans="1:7" ht="12.75" customHeight="1" x14ac:dyDescent="0.2">
      <c r="A22" s="34"/>
      <c r="B22" s="146" t="s">
        <v>25</v>
      </c>
      <c r="C22" s="146"/>
      <c r="D22" s="35"/>
      <c r="E22" s="35"/>
      <c r="F22" s="35"/>
      <c r="G22" s="35"/>
    </row>
    <row r="23" spans="1:7" x14ac:dyDescent="0.2">
      <c r="A23" s="7"/>
    </row>
    <row r="24" spans="1:7" x14ac:dyDescent="0.2">
      <c r="A24" s="34" t="s">
        <v>92</v>
      </c>
      <c r="B24" s="156" t="s">
        <v>26</v>
      </c>
      <c r="C24" s="157"/>
      <c r="D24" s="157"/>
      <c r="E24" s="157"/>
      <c r="F24" s="157"/>
      <c r="G24" s="157"/>
    </row>
    <row r="25" spans="1:7" x14ac:dyDescent="0.2">
      <c r="A25" s="34"/>
      <c r="B25" s="35"/>
      <c r="C25" s="35"/>
      <c r="D25" s="35"/>
      <c r="E25" s="35"/>
      <c r="F25" s="35"/>
      <c r="G25" s="35"/>
    </row>
    <row r="26" spans="1:7" x14ac:dyDescent="0.2">
      <c r="A26" s="34"/>
      <c r="B26" s="35"/>
      <c r="C26" s="35"/>
      <c r="D26" s="35"/>
      <c r="E26" s="35"/>
      <c r="F26" s="35"/>
      <c r="G26" s="35"/>
    </row>
    <row r="27" spans="1:7" ht="12.75" customHeight="1" x14ac:dyDescent="0.2">
      <c r="A27" s="146" t="s">
        <v>27</v>
      </c>
      <c r="B27" s="153"/>
      <c r="C27" s="153"/>
      <c r="D27" s="153"/>
      <c r="E27" s="153"/>
      <c r="F27" s="153"/>
      <c r="G27" s="153"/>
    </row>
    <row r="28" spans="1:7" ht="11.25" customHeight="1" x14ac:dyDescent="0.2">
      <c r="A28" s="7" t="s">
        <v>28</v>
      </c>
      <c r="B28" s="35"/>
      <c r="C28" s="35"/>
      <c r="D28" s="35"/>
      <c r="E28" s="35"/>
      <c r="F28" s="35"/>
      <c r="G28" s="35"/>
    </row>
    <row r="29" spans="1:7" ht="39" customHeight="1" x14ac:dyDescent="0.2">
      <c r="A29" s="146" t="s">
        <v>141</v>
      </c>
      <c r="B29" s="153"/>
      <c r="C29" s="153"/>
      <c r="D29" s="153"/>
      <c r="E29" s="153"/>
      <c r="F29" s="153"/>
      <c r="G29" s="153"/>
    </row>
    <row r="30" spans="1:7" ht="11.25" customHeight="1" x14ac:dyDescent="0.2">
      <c r="A30" s="34"/>
      <c r="B30" s="35"/>
      <c r="C30" s="35"/>
      <c r="D30" s="35"/>
      <c r="E30" s="35"/>
      <c r="F30" s="35"/>
      <c r="G30" s="35"/>
    </row>
    <row r="31" spans="1:7" ht="11.25" customHeight="1" x14ac:dyDescent="0.2">
      <c r="A31" s="34"/>
      <c r="B31" s="35"/>
      <c r="C31" s="35"/>
      <c r="D31" s="35"/>
      <c r="E31" s="35"/>
      <c r="F31" s="35"/>
      <c r="G31" s="35"/>
    </row>
    <row r="32" spans="1:7" ht="12.75" customHeight="1" x14ac:dyDescent="0.2">
      <c r="A32" s="146"/>
      <c r="B32" s="153"/>
      <c r="C32" s="153"/>
      <c r="D32" s="153"/>
      <c r="E32" s="153"/>
      <c r="F32" s="153"/>
      <c r="G32" s="153"/>
    </row>
    <row r="33" spans="1:7" ht="9.75" customHeight="1" x14ac:dyDescent="0.2">
      <c r="A33" s="7"/>
    </row>
    <row r="34" spans="1:7" x14ac:dyDescent="0.2">
      <c r="A34" s="7"/>
    </row>
    <row r="35" spans="1:7" x14ac:dyDescent="0.2">
      <c r="A35" s="7"/>
    </row>
    <row r="36" spans="1:7" x14ac:dyDescent="0.2">
      <c r="A36" s="150" t="s">
        <v>142</v>
      </c>
      <c r="B36" s="150"/>
    </row>
    <row r="38" spans="1:7" x14ac:dyDescent="0.2">
      <c r="A38" s="11">
        <v>0</v>
      </c>
      <c r="B38" s="12" t="s">
        <v>29</v>
      </c>
    </row>
    <row r="39" spans="1:7" x14ac:dyDescent="0.2">
      <c r="A39" s="13" t="s">
        <v>30</v>
      </c>
      <c r="B39" s="12" t="s">
        <v>31</v>
      </c>
    </row>
    <row r="40" spans="1:7" x14ac:dyDescent="0.2">
      <c r="A40" s="37" t="s">
        <v>32</v>
      </c>
      <c r="B40" s="12" t="s">
        <v>33</v>
      </c>
    </row>
    <row r="41" spans="1:7" x14ac:dyDescent="0.2">
      <c r="A41" s="37" t="s">
        <v>34</v>
      </c>
      <c r="B41" s="12" t="s">
        <v>35</v>
      </c>
    </row>
    <row r="42" spans="1:7" x14ac:dyDescent="0.2">
      <c r="A42" s="13" t="s">
        <v>93</v>
      </c>
      <c r="B42" s="12" t="s">
        <v>36</v>
      </c>
    </row>
    <row r="43" spans="1:7" x14ac:dyDescent="0.2">
      <c r="A43" s="13" t="s">
        <v>37</v>
      </c>
      <c r="B43" s="12" t="s">
        <v>38</v>
      </c>
    </row>
    <row r="44" spans="1:7" x14ac:dyDescent="0.2">
      <c r="A44" s="13" t="s">
        <v>39</v>
      </c>
      <c r="B44" s="14" t="s">
        <v>40</v>
      </c>
    </row>
    <row r="45" spans="1:7" x14ac:dyDescent="0.2">
      <c r="A45" s="13" t="s">
        <v>41</v>
      </c>
      <c r="B45" s="14" t="s">
        <v>42</v>
      </c>
    </row>
    <row r="46" spans="1:7" x14ac:dyDescent="0.2">
      <c r="A46" s="15" t="s">
        <v>43</v>
      </c>
      <c r="B46" s="12" t="s">
        <v>44</v>
      </c>
    </row>
    <row r="47" spans="1:7" x14ac:dyDescent="0.2">
      <c r="A47" s="15" t="s">
        <v>45</v>
      </c>
      <c r="B47" s="12" t="s">
        <v>46</v>
      </c>
    </row>
    <row r="48" spans="1:7" customFormat="1" x14ac:dyDescent="0.2">
      <c r="A48" s="135" t="s">
        <v>137</v>
      </c>
      <c r="B48" s="135" t="s">
        <v>138</v>
      </c>
      <c r="C48" s="135"/>
      <c r="D48" s="135"/>
      <c r="E48" s="135"/>
      <c r="F48" s="135"/>
      <c r="G48" s="135"/>
    </row>
    <row r="49" spans="1:7" customFormat="1" x14ac:dyDescent="0.2">
      <c r="A49" s="136" t="s">
        <v>139</v>
      </c>
      <c r="B49" s="137" t="s">
        <v>140</v>
      </c>
      <c r="C49" s="137"/>
      <c r="D49" s="137"/>
      <c r="E49" s="137"/>
      <c r="F49" s="137"/>
      <c r="G49" s="137"/>
    </row>
    <row r="51" spans="1:7" x14ac:dyDescent="0.2">
      <c r="A51" s="15" t="s">
        <v>94</v>
      </c>
    </row>
    <row r="52" spans="1:7" x14ac:dyDescent="0.2">
      <c r="A52" s="15" t="s">
        <v>95</v>
      </c>
    </row>
  </sheetData>
  <mergeCells count="18">
    <mergeCell ref="A36:B36"/>
    <mergeCell ref="B21:C21"/>
    <mergeCell ref="B22:C22"/>
    <mergeCell ref="B24:G24"/>
    <mergeCell ref="A27:G27"/>
    <mergeCell ref="A29:G29"/>
    <mergeCell ref="A32:G32"/>
    <mergeCell ref="B20:C20"/>
    <mergeCell ref="A2:G2"/>
    <mergeCell ref="A4:G4"/>
    <mergeCell ref="A5:G5"/>
    <mergeCell ref="A7:G7"/>
    <mergeCell ref="A8:G8"/>
    <mergeCell ref="A10:G10"/>
    <mergeCell ref="A12:G12"/>
    <mergeCell ref="A14:G14"/>
    <mergeCell ref="A15:G15"/>
    <mergeCell ref="A19:G19"/>
  </mergeCells>
  <hyperlinks>
    <hyperlink ref="B17" r:id="rId1"/>
    <hyperlink ref="B24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Nord&amp;C&amp;8&amp;K000000&amp;P&amp;R&amp;8Statistischer Bericht C I/C II - j/12 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Layout" topLeftCell="A23" zoomScaleNormal="100" workbookViewId="0">
      <selection activeCell="D17" sqref="D17"/>
    </sheetView>
  </sheetViews>
  <sheetFormatPr baseColWidth="10" defaultColWidth="11.28515625" defaultRowHeight="11.25" x14ac:dyDescent="0.2"/>
  <cols>
    <col min="1" max="1" width="5.140625" style="60" customWidth="1"/>
    <col min="2" max="2" width="80.140625" style="45" customWidth="1"/>
    <col min="3" max="3" width="6.140625" style="45" customWidth="1"/>
    <col min="4" max="7" width="10.140625" style="45" customWidth="1"/>
    <col min="8" max="8" width="0.28515625" style="45" customWidth="1"/>
    <col min="9" max="9" width="0.28515625" style="61" customWidth="1"/>
    <col min="10" max="10" width="0.28515625" style="62" customWidth="1"/>
    <col min="11" max="11" width="0.28515625" style="61" customWidth="1"/>
    <col min="12" max="12" width="0.28515625" style="63" customWidth="1"/>
    <col min="13" max="14" width="0.28515625" style="61" customWidth="1"/>
    <col min="15" max="16" width="0.28515625" style="45" customWidth="1"/>
    <col min="17" max="18" width="0.28515625" style="61" customWidth="1"/>
    <col min="19" max="20" width="0.28515625" style="45" customWidth="1"/>
    <col min="21" max="16384" width="11.28515625" style="45"/>
  </cols>
  <sheetData>
    <row r="1" spans="1:3" ht="12.75" x14ac:dyDescent="0.2">
      <c r="A1" s="158"/>
      <c r="B1" s="158"/>
      <c r="C1" s="44"/>
    </row>
    <row r="2" spans="1:3" ht="12.75" customHeight="1" x14ac:dyDescent="0.2">
      <c r="A2" s="159" t="s">
        <v>48</v>
      </c>
      <c r="B2" s="159"/>
      <c r="C2" s="64" t="s">
        <v>49</v>
      </c>
    </row>
    <row r="3" spans="1:3" ht="12.75" customHeight="1" x14ac:dyDescent="0.2">
      <c r="A3" s="47"/>
      <c r="B3" s="47"/>
      <c r="C3" s="46"/>
    </row>
    <row r="4" spans="1:3" ht="12.75" customHeight="1" x14ac:dyDescent="0.2">
      <c r="A4" s="50"/>
      <c r="B4" s="50"/>
      <c r="C4" s="49"/>
    </row>
    <row r="5" spans="1:3" ht="16.7" customHeight="1" x14ac:dyDescent="0.2">
      <c r="A5" s="54" t="s">
        <v>143</v>
      </c>
      <c r="B5" s="138" t="s">
        <v>150</v>
      </c>
      <c r="C5" s="48"/>
    </row>
    <row r="6" spans="1:3" ht="16.899999999999999" customHeight="1" x14ac:dyDescent="0.2">
      <c r="A6" s="53" t="s">
        <v>99</v>
      </c>
      <c r="B6" s="138" t="s">
        <v>151</v>
      </c>
      <c r="C6" s="48">
        <v>4</v>
      </c>
    </row>
    <row r="7" spans="1:3" ht="16.899999999999999" customHeight="1" x14ac:dyDescent="0.2">
      <c r="A7" s="53" t="s">
        <v>144</v>
      </c>
      <c r="B7" s="138" t="s">
        <v>152</v>
      </c>
      <c r="C7" s="48">
        <v>5</v>
      </c>
    </row>
    <row r="8" spans="1:3" ht="16.899999999999999" customHeight="1" x14ac:dyDescent="0.2">
      <c r="A8" s="53" t="s">
        <v>145</v>
      </c>
      <c r="B8" s="138" t="s">
        <v>153</v>
      </c>
      <c r="C8" s="48">
        <v>6</v>
      </c>
    </row>
    <row r="9" spans="1:3" ht="16.899999999999999" customHeight="1" x14ac:dyDescent="0.2">
      <c r="A9" s="53" t="s">
        <v>146</v>
      </c>
      <c r="B9" s="138" t="s">
        <v>154</v>
      </c>
      <c r="C9" s="48">
        <v>7</v>
      </c>
    </row>
    <row r="10" spans="1:3" ht="19.899999999999999" customHeight="1" x14ac:dyDescent="0.2">
      <c r="A10" s="53" t="s">
        <v>147</v>
      </c>
      <c r="B10" s="138" t="s">
        <v>155</v>
      </c>
      <c r="C10" s="48">
        <v>9</v>
      </c>
    </row>
    <row r="11" spans="1:3" ht="19.899999999999999" customHeight="1" x14ac:dyDescent="0.2">
      <c r="A11" s="53" t="s">
        <v>148</v>
      </c>
      <c r="B11" s="138" t="s">
        <v>156</v>
      </c>
      <c r="C11" s="48">
        <v>11</v>
      </c>
    </row>
    <row r="12" spans="1:3" ht="19.899999999999999" customHeight="1" x14ac:dyDescent="0.2">
      <c r="A12" s="53" t="s">
        <v>149</v>
      </c>
      <c r="B12" s="138" t="s">
        <v>157</v>
      </c>
      <c r="C12" s="48">
        <v>13</v>
      </c>
    </row>
    <row r="13" spans="1:3" ht="31.15" customHeight="1" x14ac:dyDescent="0.2">
      <c r="A13" s="54" t="s">
        <v>50</v>
      </c>
      <c r="B13" s="138" t="s">
        <v>158</v>
      </c>
      <c r="C13" s="48">
        <v>15</v>
      </c>
    </row>
    <row r="14" spans="1:3" ht="12" x14ac:dyDescent="0.2">
      <c r="A14" s="51"/>
      <c r="B14" s="51"/>
      <c r="C14" s="48"/>
    </row>
    <row r="15" spans="1:3" ht="12" x14ac:dyDescent="0.2">
      <c r="A15" s="51"/>
      <c r="B15" s="51"/>
      <c r="C15" s="48"/>
    </row>
    <row r="16" spans="1:3" ht="12" x14ac:dyDescent="0.2">
      <c r="A16" s="52"/>
      <c r="B16" s="51"/>
      <c r="C16" s="48"/>
    </row>
    <row r="17" spans="1:3" ht="12" x14ac:dyDescent="0.2">
      <c r="A17" s="51"/>
      <c r="B17" s="51"/>
      <c r="C17" s="48"/>
    </row>
    <row r="18" spans="1:3" ht="12" x14ac:dyDescent="0.2">
      <c r="A18" s="52"/>
      <c r="B18" s="51"/>
      <c r="C18" s="48"/>
    </row>
    <row r="19" spans="1:3" ht="12" x14ac:dyDescent="0.2">
      <c r="A19" s="52"/>
      <c r="B19" s="51"/>
      <c r="C19" s="48"/>
    </row>
    <row r="20" spans="1:3" ht="12" x14ac:dyDescent="0.2">
      <c r="A20" s="53"/>
      <c r="B20" s="51"/>
      <c r="C20" s="48"/>
    </row>
    <row r="21" spans="1:3" ht="12" x14ac:dyDescent="0.2">
      <c r="A21" s="53"/>
      <c r="B21" s="51"/>
      <c r="C21" s="48"/>
    </row>
    <row r="22" spans="1:3" ht="12" x14ac:dyDescent="0.2">
      <c r="A22" s="54"/>
      <c r="B22" s="51"/>
      <c r="C22" s="48"/>
    </row>
    <row r="23" spans="1:3" ht="12" x14ac:dyDescent="0.2">
      <c r="A23" s="54"/>
      <c r="B23" s="51"/>
      <c r="C23" s="48"/>
    </row>
    <row r="24" spans="1:3" ht="12" x14ac:dyDescent="0.2">
      <c r="A24" s="52"/>
      <c r="B24" s="51"/>
      <c r="C24" s="55"/>
    </row>
    <row r="25" spans="1:3" ht="12" x14ac:dyDescent="0.2">
      <c r="A25" s="51"/>
      <c r="B25" s="51"/>
      <c r="C25" s="55"/>
    </row>
    <row r="26" spans="1:3" ht="12" x14ac:dyDescent="0.2">
      <c r="A26" s="52"/>
      <c r="B26" s="51"/>
      <c r="C26" s="48"/>
    </row>
    <row r="27" spans="1:3" ht="12" x14ac:dyDescent="0.2">
      <c r="A27" s="51"/>
      <c r="B27" s="51"/>
      <c r="C27" s="48"/>
    </row>
    <row r="28" spans="1:3" ht="12" x14ac:dyDescent="0.2">
      <c r="A28" s="52"/>
      <c r="B28" s="51"/>
      <c r="C28" s="48"/>
    </row>
    <row r="29" spans="1:3" ht="12" x14ac:dyDescent="0.2">
      <c r="A29" s="51"/>
      <c r="B29" s="51"/>
      <c r="C29" s="48"/>
    </row>
    <row r="30" spans="1:3" ht="12" x14ac:dyDescent="0.2">
      <c r="A30" s="52"/>
      <c r="B30" s="51"/>
      <c r="C30" s="48"/>
    </row>
    <row r="31" spans="1:3" ht="12" x14ac:dyDescent="0.2">
      <c r="A31" s="51"/>
      <c r="B31" s="51"/>
      <c r="C31" s="48"/>
    </row>
    <row r="32" spans="1:3" ht="12" x14ac:dyDescent="0.2">
      <c r="A32" s="52"/>
      <c r="B32" s="51"/>
      <c r="C32" s="56"/>
    </row>
    <row r="33" spans="1:3" ht="12" x14ac:dyDescent="0.2">
      <c r="A33" s="52"/>
      <c r="B33" s="51"/>
      <c r="C33" s="56"/>
    </row>
    <row r="34" spans="1:3" ht="12" x14ac:dyDescent="0.2">
      <c r="A34" s="57"/>
      <c r="B34" s="51"/>
      <c r="C34" s="56"/>
    </row>
    <row r="35" spans="1:3" ht="12" x14ac:dyDescent="0.2">
      <c r="A35" s="57"/>
      <c r="B35" s="51"/>
      <c r="C35" s="56"/>
    </row>
    <row r="36" spans="1:3" ht="12" x14ac:dyDescent="0.2">
      <c r="A36" s="58"/>
      <c r="B36" s="56"/>
      <c r="C36" s="56"/>
    </row>
    <row r="37" spans="1:3" ht="12" x14ac:dyDescent="0.2">
      <c r="A37" s="56"/>
      <c r="B37" s="59"/>
      <c r="C37" s="59"/>
    </row>
    <row r="38" spans="1:3" ht="12" x14ac:dyDescent="0.2">
      <c r="A38" s="56"/>
      <c r="B38" s="59"/>
      <c r="C38" s="59"/>
    </row>
    <row r="39" spans="1:3" ht="19.7" customHeight="1" x14ac:dyDescent="0.2">
      <c r="A39" s="56"/>
      <c r="B39" s="59"/>
      <c r="C39" s="59"/>
    </row>
    <row r="40" spans="1:3" ht="12.75" x14ac:dyDescent="0.2">
      <c r="A40" s="162"/>
      <c r="B40" s="163"/>
      <c r="C40" s="59"/>
    </row>
    <row r="41" spans="1:3" ht="12" x14ac:dyDescent="0.2">
      <c r="A41" s="56"/>
      <c r="B41" s="59"/>
      <c r="C41" s="59"/>
    </row>
    <row r="42" spans="1:3" ht="12.75" x14ac:dyDescent="0.2">
      <c r="A42" s="160"/>
      <c r="B42" s="163"/>
      <c r="C42" s="59"/>
    </row>
    <row r="43" spans="1:3" ht="19.7" customHeight="1" x14ac:dyDescent="0.2">
      <c r="A43" s="160"/>
      <c r="B43" s="163"/>
      <c r="C43" s="59"/>
    </row>
    <row r="44" spans="1:3" ht="12.75" x14ac:dyDescent="0.2">
      <c r="A44" s="160"/>
      <c r="B44" s="161"/>
      <c r="C44" s="59"/>
    </row>
    <row r="45" spans="1:3" ht="12.75" x14ac:dyDescent="0.2">
      <c r="A45" s="160"/>
      <c r="B45" s="161"/>
      <c r="C45" s="59"/>
    </row>
    <row r="46" spans="1:3" ht="12" x14ac:dyDescent="0.2">
      <c r="A46" s="56"/>
      <c r="B46" s="59"/>
      <c r="C46" s="59"/>
    </row>
    <row r="47" spans="1:3" ht="12" x14ac:dyDescent="0.2">
      <c r="A47" s="56"/>
      <c r="B47" s="59"/>
      <c r="C47" s="59"/>
    </row>
    <row r="48" spans="1:3" ht="12" x14ac:dyDescent="0.2">
      <c r="A48" s="56"/>
      <c r="B48" s="59"/>
      <c r="C48" s="59"/>
    </row>
    <row r="49" spans="1:3" ht="12" x14ac:dyDescent="0.2">
      <c r="A49" s="56"/>
      <c r="B49" s="59"/>
      <c r="C49" s="59"/>
    </row>
    <row r="50" spans="1:3" ht="12" x14ac:dyDescent="0.2">
      <c r="A50" s="56"/>
      <c r="B50" s="59"/>
      <c r="C50" s="59"/>
    </row>
    <row r="51" spans="1:3" ht="12" x14ac:dyDescent="0.2">
      <c r="A51" s="56"/>
      <c r="B51" s="59"/>
      <c r="C51" s="59"/>
    </row>
  </sheetData>
  <mergeCells count="7">
    <mergeCell ref="A1:B1"/>
    <mergeCell ref="A2:B2"/>
    <mergeCell ref="A45:B45"/>
    <mergeCell ref="A40:B40"/>
    <mergeCell ref="A42:B42"/>
    <mergeCell ref="A43:B43"/>
    <mergeCell ref="A44:B4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Nord&amp;C&amp;8&amp;K000000&amp;P&amp;R&amp;8Statistischer Bericht C I/C II - j/12 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view="pageLayout" zoomScaleNormal="120" zoomScaleSheetLayoutView="90" workbookViewId="0">
      <selection activeCell="D17" sqref="D17"/>
    </sheetView>
  </sheetViews>
  <sheetFormatPr baseColWidth="10" defaultColWidth="11.42578125" defaultRowHeight="18" customHeight="1" x14ac:dyDescent="0.2"/>
  <cols>
    <col min="1" max="1" width="50.7109375" style="1" customWidth="1"/>
    <col min="2" max="2" width="13.7109375" style="1" customWidth="1"/>
    <col min="3" max="3" width="12.7109375" style="1" customWidth="1"/>
    <col min="4" max="4" width="13.7109375" style="1" customWidth="1"/>
    <col min="5" max="16384" width="11.42578125" style="1"/>
  </cols>
  <sheetData>
    <row r="1" spans="1:4" ht="14.25" customHeight="1" x14ac:dyDescent="0.2">
      <c r="A1" s="166" t="s">
        <v>159</v>
      </c>
      <c r="B1" s="166"/>
      <c r="C1" s="166"/>
      <c r="D1" s="166"/>
    </row>
    <row r="2" spans="1:4" ht="19.899999999999999" customHeight="1" x14ac:dyDescent="0.2">
      <c r="A2" s="166" t="s">
        <v>160</v>
      </c>
      <c r="B2" s="166"/>
      <c r="C2" s="166"/>
      <c r="D2" s="166"/>
    </row>
    <row r="3" spans="1:4" ht="12.75" customHeight="1" x14ac:dyDescent="0.2"/>
    <row r="4" spans="1:4" ht="25.5" customHeight="1" x14ac:dyDescent="0.2">
      <c r="A4" s="167" t="s">
        <v>0</v>
      </c>
      <c r="B4" s="170" t="s">
        <v>6</v>
      </c>
      <c r="C4" s="171"/>
      <c r="D4" s="171"/>
    </row>
    <row r="5" spans="1:4" ht="25.5" customHeight="1" x14ac:dyDescent="0.2">
      <c r="A5" s="168"/>
      <c r="B5" s="65" t="s">
        <v>5</v>
      </c>
      <c r="C5" s="65" t="s">
        <v>1</v>
      </c>
      <c r="D5" s="66" t="s">
        <v>2</v>
      </c>
    </row>
    <row r="6" spans="1:4" ht="25.5" customHeight="1" x14ac:dyDescent="0.2">
      <c r="A6" s="169"/>
      <c r="B6" s="65" t="s">
        <v>63</v>
      </c>
      <c r="C6" s="65" t="s">
        <v>3</v>
      </c>
      <c r="D6" s="66" t="s">
        <v>4</v>
      </c>
    </row>
    <row r="7" spans="1:4" ht="12.75" customHeight="1" x14ac:dyDescent="0.2">
      <c r="A7" s="99"/>
      <c r="B7" s="100"/>
      <c r="C7" s="86"/>
      <c r="D7" s="87"/>
    </row>
    <row r="8" spans="1:4" ht="18.95" customHeight="1" x14ac:dyDescent="0.2">
      <c r="A8" s="71" t="s">
        <v>52</v>
      </c>
      <c r="B8" s="83">
        <f>SUM('[2]Getreide insges. (o.Körnermais)'!D65)</f>
        <v>310155.45500000002</v>
      </c>
      <c r="C8" s="73">
        <f>SUM('[2]Getreide insges. (o.Körnermais)'!$L$65)</f>
        <v>80.266340417366933</v>
      </c>
      <c r="D8" s="74">
        <f>SUM('[2]Getreide insges. (o.Körnermais)'!$G$65)</f>
        <v>2489504.3333333335</v>
      </c>
    </row>
    <row r="9" spans="1:4" ht="25.5" customHeight="1" x14ac:dyDescent="0.2">
      <c r="A9" s="71" t="s">
        <v>101</v>
      </c>
      <c r="B9" s="83">
        <f>SUM([2]Brotgetreide!D65)</f>
        <v>226158.89833333335</v>
      </c>
      <c r="C9" s="73">
        <f>SUM([2]Brotgetreide!$L$65)</f>
        <v>84.096823694143239</v>
      </c>
      <c r="D9" s="74">
        <f>SUM([2]Brotgetreide!$G$65)</f>
        <v>1901924.5</v>
      </c>
    </row>
    <row r="10" spans="1:4" ht="18.95" customHeight="1" x14ac:dyDescent="0.2">
      <c r="A10" s="71" t="s">
        <v>102</v>
      </c>
      <c r="B10" s="83">
        <f>SUM('[2]Weizen zus.'!D65)</f>
        <v>203010.01</v>
      </c>
      <c r="C10" s="73">
        <f>SUM('[2]Weizen zus.'!$L$65)</f>
        <v>87.021053789416584</v>
      </c>
      <c r="D10" s="74">
        <f>SUM('[2]Weizen zus.'!$G$65)</f>
        <v>1766614.5</v>
      </c>
    </row>
    <row r="11" spans="1:4" ht="14.25" customHeight="1" x14ac:dyDescent="0.2">
      <c r="A11" s="71" t="s">
        <v>103</v>
      </c>
      <c r="B11" s="83">
        <f>SUM([2]Winterweizen!D65)</f>
        <v>199780.67833333332</v>
      </c>
      <c r="C11" s="73">
        <f>SUM([2]Winterweizen!$L$65)</f>
        <v>87.405224297341348</v>
      </c>
      <c r="D11" s="74">
        <f>SUM([2]Winterweizen!$G$65)</f>
        <v>1746187.5</v>
      </c>
    </row>
    <row r="12" spans="1:4" ht="14.25" customHeight="1" x14ac:dyDescent="0.2">
      <c r="A12" s="71" t="s">
        <v>104</v>
      </c>
      <c r="B12" s="83">
        <f>SUM('[2]Sommer- u. Hartweizen'!$D$65)</f>
        <v>3229.3316666666665</v>
      </c>
      <c r="C12" s="73">
        <f>SUM('[2]Sommer- u. Hartweizen'!$L$65)</f>
        <v>63.2545743469108</v>
      </c>
      <c r="D12" s="74">
        <f>SUM('[2]Sommer- u. Hartweizen'!$G$65)</f>
        <v>20427</v>
      </c>
    </row>
    <row r="13" spans="1:4" ht="19.899999999999999" customHeight="1" x14ac:dyDescent="0.2">
      <c r="A13" s="71" t="s">
        <v>105</v>
      </c>
      <c r="B13" s="83">
        <f>SUM([2]Roggen!D65)</f>
        <v>23148.888333333336</v>
      </c>
      <c r="C13" s="73">
        <f>SUM([2]Roggen!$L$65)</f>
        <v>58.452050937219227</v>
      </c>
      <c r="D13" s="74">
        <f>SUM([2]Roggen!$G$65)</f>
        <v>135310</v>
      </c>
    </row>
    <row r="14" spans="1:4" ht="25.5" customHeight="1" x14ac:dyDescent="0.2">
      <c r="A14" s="71" t="s">
        <v>106</v>
      </c>
      <c r="B14" s="83">
        <f>SUM('[2]Futtergetreide (ohne Körnerm)'!D65)</f>
        <v>83996.556666666656</v>
      </c>
      <c r="C14" s="73">
        <f>SUM('[2]Futtergetreide (ohne Körnerm)'!$L$65)</f>
        <v>69.952847670303314</v>
      </c>
      <c r="D14" s="74">
        <f>SUM('[2]Futtergetreide (ohne Körnerm)'!$G$65)</f>
        <v>587579.83333333337</v>
      </c>
    </row>
    <row r="15" spans="1:4" ht="18.95" customHeight="1" x14ac:dyDescent="0.2">
      <c r="A15" s="71" t="s">
        <v>107</v>
      </c>
      <c r="B15" s="83">
        <f>SUM('[2]Gerste zus.'!D65)</f>
        <v>68665.32166666667</v>
      </c>
      <c r="C15" s="73">
        <f>SUM('[2]Gerste zus.'!$L$65)</f>
        <v>72.691666557643487</v>
      </c>
      <c r="D15" s="74">
        <f>SUM('[2]Gerste zus.'!$G$65)</f>
        <v>499139.66666666669</v>
      </c>
    </row>
    <row r="16" spans="1:4" ht="14.25" customHeight="1" x14ac:dyDescent="0.2">
      <c r="A16" s="71" t="s">
        <v>108</v>
      </c>
      <c r="B16" s="83">
        <f>SUM([2]Wintergerste!D65)</f>
        <v>59454.153333333328</v>
      </c>
      <c r="C16" s="73">
        <f>SUM([2]Wintergerste!$L$65)</f>
        <v>77.071318706862428</v>
      </c>
      <c r="D16" s="74">
        <f>SUM([2]Wintergerste!$G$65)</f>
        <v>458221</v>
      </c>
    </row>
    <row r="17" spans="1:5" ht="14.25" customHeight="1" x14ac:dyDescent="0.2">
      <c r="A17" s="71" t="s">
        <v>109</v>
      </c>
      <c r="B17" s="83">
        <f>SUM([2]Sommergerste!D65)</f>
        <v>9211.1683333333349</v>
      </c>
      <c r="C17" s="73">
        <f>SUM([2]Sommergerste!$L$65)</f>
        <v>44.422884465796137</v>
      </c>
      <c r="D17" s="74">
        <f>SUM([2]Sommergerste!$G$65)</f>
        <v>40918.666666666664</v>
      </c>
    </row>
    <row r="18" spans="1:5" ht="21.2" customHeight="1" x14ac:dyDescent="0.2">
      <c r="A18" s="71" t="s">
        <v>111</v>
      </c>
      <c r="B18" s="83">
        <f>SUM('[2]Hafer u. Sommermenggetreide'!D65)</f>
        <v>7632.4733333333343</v>
      </c>
      <c r="C18" s="73">
        <f>SUM('[2]Hafer u. Sommermenggetreide'!$L$65)</f>
        <v>51.217560755753262</v>
      </c>
      <c r="D18" s="74">
        <f>SUM('[2]Hafer u. Sommermenggetreide'!$G$65)</f>
        <v>39091.666666666664</v>
      </c>
    </row>
    <row r="19" spans="1:5" ht="19.899999999999999" customHeight="1" x14ac:dyDescent="0.2">
      <c r="A19" s="71" t="s">
        <v>110</v>
      </c>
      <c r="B19" s="83">
        <f>SUM([2]Triticale!D65)</f>
        <v>7698.7616666666654</v>
      </c>
      <c r="C19" s="73">
        <f>SUM([2]Triticale!$L$65)</f>
        <v>64.099269644447162</v>
      </c>
      <c r="D19" s="74">
        <f>SUM([2]Triticale!$G$65)</f>
        <v>49348.5</v>
      </c>
    </row>
    <row r="20" spans="1:5" ht="25.5" customHeight="1" x14ac:dyDescent="0.2">
      <c r="A20" s="71" t="s">
        <v>57</v>
      </c>
      <c r="B20" s="83">
        <f>SUM([2]Futtererbsen!D65)</f>
        <v>537.33166666666671</v>
      </c>
      <c r="C20" s="103" t="s">
        <v>7</v>
      </c>
      <c r="D20" s="103" t="s">
        <v>7</v>
      </c>
    </row>
    <row r="21" spans="1:5" ht="18.95" customHeight="1" x14ac:dyDescent="0.2">
      <c r="A21" s="71" t="s">
        <v>58</v>
      </c>
      <c r="B21" s="83">
        <f>SUM([2]Ackerbohnen!D65)</f>
        <v>928.13666666666666</v>
      </c>
      <c r="C21" s="103" t="s">
        <v>7</v>
      </c>
      <c r="D21" s="103" t="s">
        <v>7</v>
      </c>
    </row>
    <row r="22" spans="1:5" ht="18.95" customHeight="1" x14ac:dyDescent="0.2">
      <c r="A22" s="71" t="s">
        <v>59</v>
      </c>
      <c r="B22" s="83">
        <f>SUM('[2]Kartoffeln zus.'!D65)</f>
        <v>5482.1116666666667</v>
      </c>
      <c r="C22" s="73">
        <f>SUM('[2]Kartoffeln zus.'!$L$65)</f>
        <v>357.49697424988608</v>
      </c>
      <c r="D22" s="74">
        <f>SUM('[2]Kartoffeln zus.'!$G$65)</f>
        <v>195983.83333333334</v>
      </c>
    </row>
    <row r="23" spans="1:5" ht="18.95" customHeight="1" x14ac:dyDescent="0.2">
      <c r="A23" s="71" t="s">
        <v>60</v>
      </c>
      <c r="B23" s="83">
        <f>SUM([2]Zuckerrüben!D65)</f>
        <v>8630.8733333333348</v>
      </c>
      <c r="C23" s="73">
        <f>SUM([2]Zuckerrüben!$L$65)</f>
        <v>626.243114833493</v>
      </c>
      <c r="D23" s="74">
        <f>SUM([2]Zuckerrüben!$G$65)</f>
        <v>540502.5</v>
      </c>
    </row>
    <row r="24" spans="1:5" s="3" customFormat="1" ht="18.95" customHeight="1" x14ac:dyDescent="0.2">
      <c r="A24" s="71" t="s">
        <v>61</v>
      </c>
      <c r="B24" s="83">
        <f>SUM([2]Winterraps!D65)</f>
        <v>107199.24</v>
      </c>
      <c r="C24" s="73">
        <f>SUM([2]Winterraps!$L$65)</f>
        <v>40.53923330053459</v>
      </c>
      <c r="D24" s="74">
        <f>SUM([2]Winterraps!$G$65)</f>
        <v>434577.5</v>
      </c>
      <c r="E24" s="1"/>
    </row>
    <row r="25" spans="1:5" ht="25.5" customHeight="1" x14ac:dyDescent="0.2">
      <c r="A25" s="71" t="s">
        <v>119</v>
      </c>
      <c r="B25" s="83">
        <f>SUM('[2]Klee + Kleegras'!D65)</f>
        <v>11733.638333333334</v>
      </c>
      <c r="C25" s="73">
        <f>SUM('[2]Klee + Kleegras'!$L$65)</f>
        <v>67.969831181945125</v>
      </c>
      <c r="D25" s="74">
        <f>SUM('[2]Klee + Kleegras'!$G$65)</f>
        <v>79753.34166666666</v>
      </c>
    </row>
    <row r="26" spans="1:5" ht="18.95" customHeight="1" x14ac:dyDescent="0.2">
      <c r="A26" s="71" t="s">
        <v>115</v>
      </c>
      <c r="B26" s="83">
        <f>SUM('[2]Gras a. d. Ackerland'!D65)</f>
        <v>45701.619999999995</v>
      </c>
      <c r="C26" s="73">
        <f>SUM('[2]Gras a. d. Ackerland'!$L$65)</f>
        <v>76.109612379896689</v>
      </c>
      <c r="D26" s="74">
        <f>SUM('[2]Gras a. d. Ackerland'!$G$65)</f>
        <v>347833.25833333336</v>
      </c>
    </row>
    <row r="27" spans="1:5" ht="18.95" customHeight="1" x14ac:dyDescent="0.2">
      <c r="A27" s="71" t="s">
        <v>116</v>
      </c>
      <c r="B27" s="83">
        <f>SUM('[2]Grünmais (Silomais)'!D65)</f>
        <v>146879.815</v>
      </c>
      <c r="C27" s="73">
        <f>SUM('[2]Grünmais (Silomais)'!$L$65)</f>
        <v>374.7438679712389</v>
      </c>
      <c r="D27" s="74">
        <f>SUM('[2]Grünmais (Silomais)'!$G$65)</f>
        <v>5504231</v>
      </c>
    </row>
    <row r="28" spans="1:5" ht="18.95" customHeight="1" x14ac:dyDescent="0.2">
      <c r="A28" s="71" t="s">
        <v>117</v>
      </c>
      <c r="B28" s="83">
        <f>SUM([2]Dauerwiesen!D65)</f>
        <v>48676.171666666662</v>
      </c>
      <c r="C28" s="73">
        <f>SUM([2]Dauerwiesen!$L$65)</f>
        <v>70.301283280186752</v>
      </c>
      <c r="D28" s="74">
        <f>SUM([2]Dauerwiesen!$G$65)</f>
        <v>342199.73333333334</v>
      </c>
    </row>
    <row r="29" spans="1:5" ht="18.95" customHeight="1" x14ac:dyDescent="0.2">
      <c r="A29" s="79" t="s">
        <v>120</v>
      </c>
      <c r="B29" s="104" t="s">
        <v>7</v>
      </c>
      <c r="C29" s="108" t="s">
        <v>7</v>
      </c>
      <c r="D29" s="108" t="s">
        <v>7</v>
      </c>
    </row>
    <row r="30" spans="1:5" ht="18.95" customHeight="1" x14ac:dyDescent="0.2">
      <c r="A30"/>
      <c r="B30"/>
      <c r="C30"/>
      <c r="D30"/>
    </row>
    <row r="31" spans="1:5" ht="34.15" customHeight="1" x14ac:dyDescent="0.2">
      <c r="A31" s="164" t="s">
        <v>121</v>
      </c>
      <c r="B31" s="165"/>
      <c r="C31" s="165"/>
      <c r="D31" s="165"/>
    </row>
    <row r="32" spans="1:5" ht="12.75" customHeight="1" x14ac:dyDescent="0.2">
      <c r="A32" s="4" t="s">
        <v>112</v>
      </c>
      <c r="B32" s="24"/>
      <c r="C32" s="24"/>
      <c r="D32" s="24"/>
    </row>
  </sheetData>
  <mergeCells count="5">
    <mergeCell ref="A31:D31"/>
    <mergeCell ref="A2:D2"/>
    <mergeCell ref="A1:D1"/>
    <mergeCell ref="A4:A6"/>
    <mergeCell ref="B4:D4"/>
  </mergeCells>
  <phoneticPr fontId="3" type="noConversion"/>
  <conditionalFormatting sqref="A8:D29">
    <cfRule type="expression" dxfId="60" priority="3" stopIfTrue="1">
      <formula>MOD(ROW(),2)=1</formula>
    </cfRule>
    <cfRule type="expression" priority="5" stopIfTrue="1">
      <formula>MOD(ROW(),2)=1</formula>
    </cfRule>
  </conditionalFormatting>
  <conditionalFormatting sqref="A7:D7">
    <cfRule type="expression" dxfId="59" priority="1" stopIfTrue="1">
      <formula>MOD(ROW(),2)=1</formula>
    </cfRule>
    <cfRule type="expression" priority="2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Nord&amp;C&amp;8&amp;K000000&amp;P&amp;R&amp;8Statistischer Bericht C I/C II - j/12 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zoomScaleNormal="120" workbookViewId="0">
      <selection activeCell="D17" sqref="D17"/>
    </sheetView>
  </sheetViews>
  <sheetFormatPr baseColWidth="10" defaultColWidth="11.42578125" defaultRowHeight="14.25" x14ac:dyDescent="0.2"/>
  <cols>
    <col min="1" max="1" width="50.7109375" style="20" customWidth="1"/>
    <col min="2" max="4" width="13.7109375" style="20" customWidth="1"/>
    <col min="5" max="7" width="9.7109375" style="20" customWidth="1"/>
    <col min="8" max="16384" width="11.42578125" style="20"/>
  </cols>
  <sheetData>
    <row r="1" spans="1:7" s="5" customFormat="1" ht="14.25" customHeight="1" x14ac:dyDescent="0.2">
      <c r="A1" s="166" t="s">
        <v>162</v>
      </c>
      <c r="B1" s="166"/>
      <c r="C1" s="166"/>
      <c r="D1" s="166"/>
      <c r="G1" s="2"/>
    </row>
    <row r="2" spans="1:7" s="5" customFormat="1" ht="18.75" customHeight="1" x14ac:dyDescent="0.2">
      <c r="A2" s="166" t="s">
        <v>161</v>
      </c>
      <c r="B2" s="166"/>
      <c r="C2" s="166"/>
      <c r="D2" s="166"/>
      <c r="G2" s="2"/>
    </row>
    <row r="3" spans="1:7" s="5" customFormat="1" ht="12.75" customHeight="1" x14ac:dyDescent="0.2">
      <c r="A3" s="29"/>
      <c r="B3" s="29"/>
      <c r="C3" s="29"/>
      <c r="D3" s="29"/>
    </row>
    <row r="4" spans="1:7" s="5" customFormat="1" ht="25.5" customHeight="1" x14ac:dyDescent="0.2">
      <c r="A4" s="167" t="s">
        <v>0</v>
      </c>
      <c r="B4" s="170">
        <v>2011</v>
      </c>
      <c r="C4" s="171"/>
      <c r="D4" s="171"/>
    </row>
    <row r="5" spans="1:7" s="5" customFormat="1" ht="25.5" customHeight="1" x14ac:dyDescent="0.2">
      <c r="A5" s="168"/>
      <c r="B5" s="65" t="s">
        <v>51</v>
      </c>
      <c r="C5" s="65" t="s">
        <v>1</v>
      </c>
      <c r="D5" s="66" t="s">
        <v>2</v>
      </c>
    </row>
    <row r="6" spans="1:7" s="5" customFormat="1" ht="25.5" customHeight="1" x14ac:dyDescent="0.2">
      <c r="A6" s="169"/>
      <c r="B6" s="65" t="s">
        <v>113</v>
      </c>
      <c r="C6" s="65" t="s">
        <v>3</v>
      </c>
      <c r="D6" s="66" t="s">
        <v>4</v>
      </c>
    </row>
    <row r="7" spans="1:7" s="5" customFormat="1" ht="12.75" customHeight="1" x14ac:dyDescent="0.2">
      <c r="A7" s="94"/>
      <c r="B7" s="85"/>
      <c r="C7" s="86"/>
      <c r="D7" s="87"/>
    </row>
    <row r="8" spans="1:7" s="5" customFormat="1" ht="18.75" customHeight="1" x14ac:dyDescent="0.2">
      <c r="A8" s="71" t="s">
        <v>52</v>
      </c>
      <c r="B8" s="88">
        <f>SUM('[2]Getreide insges. (o.Körnermais)'!B65)/1000</f>
        <v>292.57285999999999</v>
      </c>
      <c r="C8" s="89">
        <f>SUM('[2]Getreide insges. (o.Körnermais)'!$K$65)</f>
        <v>73.55</v>
      </c>
      <c r="D8" s="95">
        <f>SUM('[2]Getreide insges. (o.Körnermais)'!$E$65)</f>
        <v>2151957</v>
      </c>
    </row>
    <row r="9" spans="1:7" s="5" customFormat="1" ht="25.5" customHeight="1" x14ac:dyDescent="0.2">
      <c r="A9" s="71" t="s">
        <v>101</v>
      </c>
      <c r="B9" s="88">
        <f>SUM([2]Brotgetreide!B65)/1000</f>
        <v>229.74639000000002</v>
      </c>
      <c r="C9" s="89">
        <f>SUM([2]Brotgetreide!$K$65)</f>
        <v>77.599999999999994</v>
      </c>
      <c r="D9" s="95">
        <f>SUM([2]Brotgetreide!$E$65)</f>
        <v>1782802</v>
      </c>
    </row>
    <row r="10" spans="1:7" s="5" customFormat="1" ht="18.75" customHeight="1" x14ac:dyDescent="0.2">
      <c r="A10" s="71" t="s">
        <v>102</v>
      </c>
      <c r="B10" s="88">
        <f>SUM('[2]Weizen zus.'!B65)/1000</f>
        <v>210.60480999999999</v>
      </c>
      <c r="C10" s="89">
        <f>SUM('[2]Weizen zus.'!$K$65)</f>
        <v>79.72</v>
      </c>
      <c r="D10" s="95">
        <f>SUM('[2]Weizen zus.'!$E$65)</f>
        <v>1679016</v>
      </c>
    </row>
    <row r="11" spans="1:7" s="5" customFormat="1" ht="14.25" customHeight="1" x14ac:dyDescent="0.2">
      <c r="A11" s="71" t="s">
        <v>103</v>
      </c>
      <c r="B11" s="88">
        <f>SUM([2]Winterweizen!B65)/1000</f>
        <v>203.83087</v>
      </c>
      <c r="C11" s="89">
        <f>SUM([2]Winterweizen!$K$65)</f>
        <v>80.260000000000005</v>
      </c>
      <c r="D11" s="95">
        <f>SUM([2]Winterweizen!$E$65)</f>
        <v>1635947</v>
      </c>
    </row>
    <row r="12" spans="1:7" s="5" customFormat="1" ht="14.25" customHeight="1" x14ac:dyDescent="0.2">
      <c r="A12" s="71" t="s">
        <v>104</v>
      </c>
      <c r="B12" s="88">
        <f>SUM('[2]Sommer- u. Hartweizen'!$B$65)/1000</f>
        <v>6.7739399999999996</v>
      </c>
      <c r="C12" s="89">
        <f>SUM('[2]Sommer- u. Hartweizen'!$K$65)</f>
        <v>63.58</v>
      </c>
      <c r="D12" s="95">
        <f>SUM('[2]Sommer- u. Hartweizen'!$E$65)</f>
        <v>43069</v>
      </c>
    </row>
    <row r="13" spans="1:7" s="5" customFormat="1" ht="18.75" customHeight="1" x14ac:dyDescent="0.2">
      <c r="A13" s="71" t="s">
        <v>105</v>
      </c>
      <c r="B13" s="88">
        <f>SUM([2]Roggen!B65)/1000</f>
        <v>19.141580000000001</v>
      </c>
      <c r="C13" s="89">
        <f>SUM([2]Roggen!$K$65)</f>
        <v>54.22</v>
      </c>
      <c r="D13" s="95">
        <f>SUM([2]Roggen!$E$65)</f>
        <v>103786</v>
      </c>
    </row>
    <row r="14" spans="1:7" s="5" customFormat="1" ht="25.5" customHeight="1" x14ac:dyDescent="0.2">
      <c r="A14" s="71" t="s">
        <v>106</v>
      </c>
      <c r="B14" s="88">
        <f>SUM('[2]Futtergetreide (ohne Körnerm)'!B65)/1000</f>
        <v>62.82647</v>
      </c>
      <c r="C14" s="89">
        <f>SUM('[2]Futtergetreide (ohne Körnerm)'!$K$65)</f>
        <v>58.76</v>
      </c>
      <c r="D14" s="95">
        <f>SUM('[2]Futtergetreide (ohne Körnerm)'!$E$65)</f>
        <v>369155</v>
      </c>
    </row>
    <row r="15" spans="1:7" s="5" customFormat="1" ht="19.899999999999999" customHeight="1" x14ac:dyDescent="0.2">
      <c r="A15" s="71" t="s">
        <v>107</v>
      </c>
      <c r="B15" s="88">
        <f>SUM('[2]Gerste zus.'!B65)/1000</f>
        <v>49.796500000000002</v>
      </c>
      <c r="C15" s="89">
        <f>SUM('[2]Gerste zus.'!$K$65)</f>
        <v>59.35</v>
      </c>
      <c r="D15" s="95">
        <f>SUM('[2]Gerste zus.'!$E$65)</f>
        <v>295554</v>
      </c>
    </row>
    <row r="16" spans="1:7" s="5" customFormat="1" ht="14.25" customHeight="1" x14ac:dyDescent="0.2">
      <c r="A16" s="71" t="s">
        <v>108</v>
      </c>
      <c r="B16" s="88">
        <f>SUM([2]Wintergerste!B65)/1000</f>
        <v>40.212050000000005</v>
      </c>
      <c r="C16" s="89">
        <f>SUM([2]Wintergerste!$K$65)</f>
        <v>62.94</v>
      </c>
      <c r="D16" s="95">
        <f>SUM([2]Wintergerste!$E$65)</f>
        <v>253095</v>
      </c>
    </row>
    <row r="17" spans="1:4" s="5" customFormat="1" ht="14.25" customHeight="1" x14ac:dyDescent="0.2">
      <c r="A17" s="71" t="s">
        <v>109</v>
      </c>
      <c r="B17" s="88">
        <f>SUM([2]Sommergerste!B65)/1000</f>
        <v>9.5844500000000004</v>
      </c>
      <c r="C17" s="89">
        <f>SUM([2]Sommergerste!$K$65)</f>
        <v>44.3</v>
      </c>
      <c r="D17" s="95">
        <f>SUM([2]Sommergerste!$E$65)</f>
        <v>42459</v>
      </c>
    </row>
    <row r="18" spans="1:4" s="5" customFormat="1" ht="19.899999999999999" customHeight="1" x14ac:dyDescent="0.2">
      <c r="A18" s="71" t="s">
        <v>111</v>
      </c>
      <c r="B18" s="88">
        <f>SUM('[2]Hafer u. Sommermenggetreide'!B65)/1000</f>
        <v>7.24247</v>
      </c>
      <c r="C18" s="89">
        <f>SUM('[2]Hafer u. Sommermenggetreide'!$K$65)</f>
        <v>53.03</v>
      </c>
      <c r="D18" s="95">
        <f>SUM('[2]Hafer u. Sommermenggetreide'!$E$65)</f>
        <v>38407</v>
      </c>
    </row>
    <row r="19" spans="1:4" s="5" customFormat="1" ht="19.899999999999999" customHeight="1" x14ac:dyDescent="0.2">
      <c r="A19" s="71" t="s">
        <v>110</v>
      </c>
      <c r="B19" s="88">
        <f>SUM([2]Triticale!B65)/1000</f>
        <v>5.7874999999999996</v>
      </c>
      <c r="C19" s="89">
        <f>SUM([2]Triticale!$K$65)</f>
        <v>60.81</v>
      </c>
      <c r="D19" s="95">
        <f>SUM([2]Triticale!$E$65)</f>
        <v>35194</v>
      </c>
    </row>
    <row r="20" spans="1:4" s="5" customFormat="1" ht="25.5" customHeight="1" x14ac:dyDescent="0.2">
      <c r="A20" s="71" t="s">
        <v>57</v>
      </c>
      <c r="B20" s="88">
        <f>SUM([2]Futtererbsen!$B$65)/1000</f>
        <v>0.41148000000000001</v>
      </c>
      <c r="C20" s="106" t="s">
        <v>7</v>
      </c>
      <c r="D20" s="107" t="s">
        <v>7</v>
      </c>
    </row>
    <row r="21" spans="1:4" s="5" customFormat="1" ht="18.75" customHeight="1" x14ac:dyDescent="0.2">
      <c r="A21" s="71" t="s">
        <v>58</v>
      </c>
      <c r="B21" s="88">
        <f>SUM([2]Ackerbohnen!$B$65)/1000</f>
        <v>1.34602</v>
      </c>
      <c r="C21" s="106" t="s">
        <v>7</v>
      </c>
      <c r="D21" s="107" t="s">
        <v>7</v>
      </c>
    </row>
    <row r="22" spans="1:4" s="5" customFormat="1" ht="18.75" customHeight="1" x14ac:dyDescent="0.2">
      <c r="A22" s="71" t="s">
        <v>59</v>
      </c>
      <c r="B22" s="88">
        <f>SUM('[2]Kartoffeln zus.'!B65)/1000</f>
        <v>5.1529699999999998</v>
      </c>
      <c r="C22" s="89">
        <f>SUM('[2]Kartoffeln zus.'!$K$65)</f>
        <v>359.72</v>
      </c>
      <c r="D22" s="95">
        <f>SUM('[2]Kartoffeln zus.'!$E$65)</f>
        <v>185362</v>
      </c>
    </row>
    <row r="23" spans="1:4" s="5" customFormat="1" ht="18.75" customHeight="1" x14ac:dyDescent="0.2">
      <c r="A23" s="71" t="s">
        <v>60</v>
      </c>
      <c r="B23" s="88">
        <f>SUM([2]Zuckerrüben!B65)/1000</f>
        <v>9.2252600000000005</v>
      </c>
      <c r="C23" s="89">
        <f>SUM([2]Zuckerrüben!$K$65)</f>
        <v>699.2</v>
      </c>
      <c r="D23" s="95">
        <f>SUM([2]Zuckerrüben!$E$65)</f>
        <v>645030</v>
      </c>
    </row>
    <row r="24" spans="1:4" s="5" customFormat="1" ht="18.75" customHeight="1" x14ac:dyDescent="0.2">
      <c r="A24" s="71" t="s">
        <v>61</v>
      </c>
      <c r="B24" s="88">
        <f>SUM([2]Winterraps!B65)/1000</f>
        <v>88.833010000000002</v>
      </c>
      <c r="C24" s="89">
        <f>SUM([2]Winterraps!$K$65)</f>
        <v>30.79</v>
      </c>
      <c r="D24" s="95">
        <f>SUM([2]Winterraps!$E$65)</f>
        <v>273517</v>
      </c>
    </row>
    <row r="25" spans="1:4" s="5" customFormat="1" ht="25.5" customHeight="1" x14ac:dyDescent="0.2">
      <c r="A25" s="71" t="s">
        <v>119</v>
      </c>
      <c r="B25" s="88">
        <f>SUM('[2]Klee + Kleegras'!$B$65)/1000</f>
        <v>13.590209999999999</v>
      </c>
      <c r="C25" s="89">
        <f>SUM('[2]Klee + Kleegras'!$K$65)</f>
        <v>80.7</v>
      </c>
      <c r="D25" s="95">
        <f>SUM('[2]Klee + Kleegras'!$E$65)</f>
        <v>109673</v>
      </c>
    </row>
    <row r="26" spans="1:4" s="5" customFormat="1" ht="18.75" customHeight="1" x14ac:dyDescent="0.2">
      <c r="A26" s="71" t="s">
        <v>115</v>
      </c>
      <c r="B26" s="88">
        <f>SUM('[2]Gras a. d. Ackerland'!B65)/1000</f>
        <v>45.947789999999998</v>
      </c>
      <c r="C26" s="89">
        <f>SUM('[2]Gras a. d. Ackerland'!$K$65)</f>
        <v>84.3</v>
      </c>
      <c r="D26" s="95">
        <f>SUM('[2]Gras a. d. Ackerland'!$E$65)</f>
        <v>387340</v>
      </c>
    </row>
    <row r="27" spans="1:4" s="5" customFormat="1" ht="18.75" customHeight="1" x14ac:dyDescent="0.2">
      <c r="A27" s="71" t="s">
        <v>116</v>
      </c>
      <c r="B27" s="88">
        <f>SUM('[2]Grünmais (Silomais)'!B65)/1000</f>
        <v>194.00632999999999</v>
      </c>
      <c r="C27" s="89">
        <f>SUM('[2]Grünmais (Silomais)'!$K$65)</f>
        <v>405.6</v>
      </c>
      <c r="D27" s="95">
        <f>SUM('[2]Grünmais (Silomais)'!$E$65)</f>
        <v>7868897</v>
      </c>
    </row>
    <row r="28" spans="1:4" s="5" customFormat="1" ht="18.75" customHeight="1" x14ac:dyDescent="0.2">
      <c r="A28" s="71" t="s">
        <v>117</v>
      </c>
      <c r="B28" s="88">
        <f>SUM([2]Dauerwiesen!B65)/1000</f>
        <v>34.646560000000001</v>
      </c>
      <c r="C28" s="89">
        <f>SUM([2]Dauerwiesen!$K$65)</f>
        <v>76.3</v>
      </c>
      <c r="D28" s="95">
        <f>SUM([2]Dauerwiesen!$E$65)</f>
        <v>264353</v>
      </c>
    </row>
    <row r="29" spans="1:4" s="5" customFormat="1" ht="18.75" customHeight="1" x14ac:dyDescent="0.2">
      <c r="A29" s="79" t="s">
        <v>120</v>
      </c>
      <c r="B29" s="91">
        <f>SUM('[2]Mähweiden u. Weiden'!$B$65)/1000</f>
        <v>281.68756999999999</v>
      </c>
      <c r="C29" s="97">
        <f>SUM('[2]Mähweiden u. Weiden'!$K$65)</f>
        <v>78.599999999999994</v>
      </c>
      <c r="D29" s="98">
        <f>SUM('[2]Mähweiden u. Weiden'!$E$65)</f>
        <v>2214064</v>
      </c>
    </row>
    <row r="30" spans="1:4" s="5" customFormat="1" ht="12.75" customHeight="1" x14ac:dyDescent="0.2">
      <c r="A30"/>
      <c r="B30"/>
      <c r="C30"/>
      <c r="D30"/>
    </row>
    <row r="31" spans="1:4" s="5" customFormat="1" ht="34.15" customHeight="1" x14ac:dyDescent="0.2">
      <c r="A31" s="164" t="s">
        <v>121</v>
      </c>
      <c r="B31" s="165"/>
      <c r="C31" s="165"/>
      <c r="D31" s="165"/>
    </row>
    <row r="32" spans="1:4" s="5" customFormat="1" ht="12.75" customHeight="1" x14ac:dyDescent="0.2">
      <c r="A32" s="172" t="s">
        <v>112</v>
      </c>
      <c r="B32" s="173"/>
      <c r="C32" s="173"/>
      <c r="D32" s="173"/>
    </row>
    <row r="33" spans="1:2" s="5" customFormat="1" ht="18.75" customHeight="1" x14ac:dyDescent="0.2">
      <c r="A33" s="22"/>
      <c r="B33" s="18"/>
    </row>
    <row r="34" spans="1:2" ht="18.75" customHeight="1" x14ac:dyDescent="0.2">
      <c r="A34" s="23"/>
      <c r="B34" s="19"/>
    </row>
  </sheetData>
  <mergeCells count="6">
    <mergeCell ref="A31:D31"/>
    <mergeCell ref="A32:D32"/>
    <mergeCell ref="B4:D4"/>
    <mergeCell ref="A1:D1"/>
    <mergeCell ref="A2:D2"/>
    <mergeCell ref="A4:A6"/>
  </mergeCells>
  <phoneticPr fontId="3" type="noConversion"/>
  <conditionalFormatting sqref="B7:D7">
    <cfRule type="expression" dxfId="58" priority="5" stopIfTrue="1">
      <formula>MOD(ROW(),2)=1</formula>
    </cfRule>
    <cfRule type="expression" priority="6" stopIfTrue="1">
      <formula>MOD(ROW(),2)=1</formula>
    </cfRule>
  </conditionalFormatting>
  <conditionalFormatting sqref="B8:D29">
    <cfRule type="expression" dxfId="57" priority="9" stopIfTrue="1">
      <formula>MOD(ROW(),2)=1</formula>
    </cfRule>
    <cfRule type="expression" priority="10" stopIfTrue="1">
      <formula>MOD(ROW(),2)=1</formula>
    </cfRule>
  </conditionalFormatting>
  <conditionalFormatting sqref="A7">
    <cfRule type="expression" dxfId="56" priority="3" stopIfTrue="1">
      <formula>MOD(ROW(),2)=1</formula>
    </cfRule>
    <cfRule type="expression" priority="4" stopIfTrue="1">
      <formula>MOD(ROW(),2)=1</formula>
    </cfRule>
  </conditionalFormatting>
  <conditionalFormatting sqref="A8:A29">
    <cfRule type="expression" dxfId="55" priority="1" stopIfTrue="1">
      <formula>MOD(ROW(),2)=1</formula>
    </cfRule>
    <cfRule type="expression" priority="2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Nord&amp;C&amp;8&amp;K000000&amp;P&amp;R&amp;8Statistischer Bericht C I/C II - j/12 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Layout" zoomScaleNormal="110" workbookViewId="0">
      <selection activeCell="D17" sqref="D17"/>
    </sheetView>
  </sheetViews>
  <sheetFormatPr baseColWidth="10" defaultRowHeight="12.75" x14ac:dyDescent="0.2"/>
  <cols>
    <col min="1" max="1" width="50.7109375" customWidth="1"/>
    <col min="2" max="4" width="13.7109375" customWidth="1"/>
  </cols>
  <sheetData>
    <row r="1" spans="1:4" ht="14.25" customHeight="1" x14ac:dyDescent="0.2">
      <c r="A1" s="174" t="s">
        <v>164</v>
      </c>
      <c r="B1" s="166"/>
      <c r="C1" s="166"/>
      <c r="D1" s="166"/>
    </row>
    <row r="2" spans="1:4" ht="18.75" customHeight="1" x14ac:dyDescent="0.2">
      <c r="A2" s="166" t="s">
        <v>163</v>
      </c>
      <c r="B2" s="166"/>
      <c r="C2" s="166"/>
      <c r="D2" s="166"/>
    </row>
    <row r="3" spans="1:4" ht="12.75" customHeight="1" x14ac:dyDescent="0.2">
      <c r="A3" s="29"/>
      <c r="B3" s="29"/>
      <c r="C3" s="29"/>
      <c r="D3" s="29"/>
    </row>
    <row r="4" spans="1:4" ht="25.5" customHeight="1" x14ac:dyDescent="0.2">
      <c r="A4" s="167" t="s">
        <v>0</v>
      </c>
      <c r="B4" s="170">
        <v>2012</v>
      </c>
      <c r="C4" s="171"/>
      <c r="D4" s="171"/>
    </row>
    <row r="5" spans="1:4" ht="25.5" customHeight="1" x14ac:dyDescent="0.2">
      <c r="A5" s="168"/>
      <c r="B5" s="65" t="s">
        <v>114</v>
      </c>
      <c r="C5" s="65" t="s">
        <v>1</v>
      </c>
      <c r="D5" s="66" t="s">
        <v>2</v>
      </c>
    </row>
    <row r="6" spans="1:4" ht="25.5" customHeight="1" x14ac:dyDescent="0.2">
      <c r="A6" s="169"/>
      <c r="B6" s="65" t="s">
        <v>113</v>
      </c>
      <c r="C6" s="65" t="s">
        <v>3</v>
      </c>
      <c r="D6" s="66" t="s">
        <v>4</v>
      </c>
    </row>
    <row r="7" spans="1:4" ht="12.75" customHeight="1" x14ac:dyDescent="0.2">
      <c r="A7" s="84"/>
      <c r="B7" s="85"/>
      <c r="C7" s="86"/>
      <c r="D7" s="87"/>
    </row>
    <row r="8" spans="1:4" ht="18.75" customHeight="1" x14ac:dyDescent="0.2">
      <c r="A8" s="71" t="s">
        <v>52</v>
      </c>
      <c r="B8" s="88">
        <f>SUM('[2]Getreide insges. (o.Körnermais)'!B66)/1000</f>
        <v>329.46503999999999</v>
      </c>
      <c r="C8" s="89">
        <f>SUM('[2]Getreide insges. (o.Körnermais)'!$K$66)</f>
        <v>87.65</v>
      </c>
      <c r="D8" s="74">
        <f>SUM('[2]Getreide insges. (o.Körnermais)'!$E$66)</f>
        <v>2887637</v>
      </c>
    </row>
    <row r="9" spans="1:4" ht="25.5" customHeight="1" x14ac:dyDescent="0.2">
      <c r="A9" s="71" t="s">
        <v>101</v>
      </c>
      <c r="B9" s="88">
        <f>SUM([2]Brotgetreide!B66)/1000</f>
        <v>254.70522999999997</v>
      </c>
      <c r="C9" s="89">
        <f>SUM([2]Brotgetreide!$K$66)</f>
        <v>88.8</v>
      </c>
      <c r="D9" s="74">
        <f>SUM([2]Brotgetreide!$E$66)</f>
        <v>2261844</v>
      </c>
    </row>
    <row r="10" spans="1:4" ht="19.899999999999999" customHeight="1" x14ac:dyDescent="0.2">
      <c r="A10" s="71" t="s">
        <v>102</v>
      </c>
      <c r="B10" s="88">
        <f>SUM('[2]Weizen zus.'!B66)/1000</f>
        <v>228.57977</v>
      </c>
      <c r="C10" s="89">
        <f>SUM('[2]Weizen zus.'!$K$66)</f>
        <v>90.26</v>
      </c>
      <c r="D10" s="74">
        <f>SUM('[2]Weizen zus.'!$E$66)</f>
        <v>2063134</v>
      </c>
    </row>
    <row r="11" spans="1:4" ht="14.25" customHeight="1" x14ac:dyDescent="0.2">
      <c r="A11" s="71" t="s">
        <v>103</v>
      </c>
      <c r="B11" s="88">
        <f>SUM([2]Winterweizen!B66)/1000</f>
        <v>221.04166000000001</v>
      </c>
      <c r="C11" s="89">
        <f>SUM([2]Winterweizen!$K$66)</f>
        <v>91.08</v>
      </c>
      <c r="D11" s="74">
        <f>SUM([2]Winterweizen!$E$66)</f>
        <v>2013247</v>
      </c>
    </row>
    <row r="12" spans="1:4" ht="14.25" customHeight="1" x14ac:dyDescent="0.2">
      <c r="A12" s="71" t="s">
        <v>104</v>
      </c>
      <c r="B12" s="88">
        <f>SUM('[2]Sommer- u. Hartweizen'!$B$66)/1000</f>
        <v>7.5381099999999996</v>
      </c>
      <c r="C12" s="89">
        <f>SUM('[2]Sommer- u. Hartweizen'!$K$66)</f>
        <v>66.180000000000007</v>
      </c>
      <c r="D12" s="74">
        <f>SUM('[2]Sommer- u. Hartweizen'!$E$66)</f>
        <v>49887</v>
      </c>
    </row>
    <row r="13" spans="1:4" ht="19.899999999999999" customHeight="1" x14ac:dyDescent="0.2">
      <c r="A13" s="71" t="s">
        <v>105</v>
      </c>
      <c r="B13" s="88">
        <f>SUM([2]Roggen!B66)/1000</f>
        <v>26.12546</v>
      </c>
      <c r="C13" s="89">
        <f>SUM([2]Roggen!$K$66)</f>
        <v>76.06</v>
      </c>
      <c r="D13" s="74">
        <f>SUM([2]Roggen!$E$66)</f>
        <v>198710</v>
      </c>
    </row>
    <row r="14" spans="1:4" ht="25.5" customHeight="1" x14ac:dyDescent="0.2">
      <c r="A14" s="71" t="s">
        <v>106</v>
      </c>
      <c r="B14" s="88">
        <f>SUM('[2]Futtergetreide (ohne Körnerm)'!B66)/1000</f>
        <v>74.759810000000002</v>
      </c>
      <c r="C14" s="89">
        <f>SUM('[2]Futtergetreide (ohne Körnerm)'!$K$66)</f>
        <v>83.71</v>
      </c>
      <c r="D14" s="74">
        <f>SUM('[2]Futtergetreide (ohne Körnerm)'!$E$66)</f>
        <v>625793</v>
      </c>
    </row>
    <row r="15" spans="1:4" ht="19.899999999999999" customHeight="1" x14ac:dyDescent="0.2">
      <c r="A15" s="71" t="s">
        <v>107</v>
      </c>
      <c r="B15" s="88">
        <f>SUM('[2]Gerste zus.'!B66)/1000</f>
        <v>61.354340000000001</v>
      </c>
      <c r="C15" s="89">
        <f>SUM('[2]Gerste zus.'!$K$66)</f>
        <v>87.53</v>
      </c>
      <c r="D15" s="74">
        <f>SUM('[2]Gerste zus.'!$E$66)</f>
        <v>537064</v>
      </c>
    </row>
    <row r="16" spans="1:4" ht="14.25" customHeight="1" x14ac:dyDescent="0.2">
      <c r="A16" s="71" t="s">
        <v>108</v>
      </c>
      <c r="B16" s="88">
        <f>SUM([2]Wintergerste!B66)/1000</f>
        <v>53.218480000000007</v>
      </c>
      <c r="C16" s="89">
        <f>SUM([2]Wintergerste!$K$66)</f>
        <v>92.53</v>
      </c>
      <c r="D16" s="74">
        <f>SUM([2]Wintergerste!$E$66)</f>
        <v>492431</v>
      </c>
    </row>
    <row r="17" spans="1:4" ht="14.25" customHeight="1" x14ac:dyDescent="0.2">
      <c r="A17" s="71" t="s">
        <v>109</v>
      </c>
      <c r="B17" s="88">
        <f>SUM([2]Sommergerste!B66)/1000</f>
        <v>8.1358599999999992</v>
      </c>
      <c r="C17" s="89">
        <f>SUM([2]Sommergerste!$K$66)</f>
        <v>54.86</v>
      </c>
      <c r="D17" s="74">
        <f>SUM([2]Sommergerste!$E$66)</f>
        <v>44633</v>
      </c>
    </row>
    <row r="18" spans="1:4" ht="22.7" customHeight="1" x14ac:dyDescent="0.2">
      <c r="A18" s="71" t="s">
        <v>111</v>
      </c>
      <c r="B18" s="88">
        <f>SUM('[2]Hafer u. Sommermenggetreide'!B66)/1000</f>
        <v>7.7159899999999997</v>
      </c>
      <c r="C18" s="89">
        <f>SUM('[2]Hafer u. Sommermenggetreide'!$K$66)</f>
        <v>58.94</v>
      </c>
      <c r="D18" s="74">
        <f>SUM('[2]Hafer u. Sommermenggetreide'!$E$66)</f>
        <v>45478</v>
      </c>
    </row>
    <row r="19" spans="1:4" ht="22.7" customHeight="1" x14ac:dyDescent="0.2">
      <c r="A19" s="71" t="s">
        <v>110</v>
      </c>
      <c r="B19" s="88">
        <f>SUM([2]Triticale!B66)/1000</f>
        <v>5.6894799999999996</v>
      </c>
      <c r="C19" s="89">
        <f>SUM([2]Triticale!$K$66)</f>
        <v>76.02</v>
      </c>
      <c r="D19" s="74">
        <f>SUM([2]Triticale!$E$66)</f>
        <v>43251</v>
      </c>
    </row>
    <row r="20" spans="1:4" ht="25.5" customHeight="1" x14ac:dyDescent="0.2">
      <c r="A20" s="71" t="s">
        <v>57</v>
      </c>
      <c r="B20" s="88">
        <f>SUM([2]Futtererbsen!$B$66)/1000</f>
        <v>0.39623000000000003</v>
      </c>
      <c r="C20" s="106" t="s">
        <v>7</v>
      </c>
      <c r="D20" s="103" t="s">
        <v>7</v>
      </c>
    </row>
    <row r="21" spans="1:4" ht="18.75" customHeight="1" x14ac:dyDescent="0.2">
      <c r="A21" s="71" t="s">
        <v>58</v>
      </c>
      <c r="B21" s="88">
        <f>SUM([2]Ackerbohnen!$B$66)/1000</f>
        <v>1.1950799999999999</v>
      </c>
      <c r="C21" s="106" t="s">
        <v>7</v>
      </c>
      <c r="D21" s="103" t="s">
        <v>7</v>
      </c>
    </row>
    <row r="22" spans="1:4" ht="18.75" customHeight="1" x14ac:dyDescent="0.2">
      <c r="A22" s="71" t="s">
        <v>59</v>
      </c>
      <c r="B22" s="88">
        <f>SUM('[2]Kartoffeln zus.'!B66)/1000</f>
        <v>5.4900099999999998</v>
      </c>
      <c r="C22" s="89">
        <f>SUM('[2]Kartoffeln zus.'!$K$66)</f>
        <v>360.34</v>
      </c>
      <c r="D22" s="74">
        <f>SUM('[2]Kartoffeln zus.'!$E$66)</f>
        <v>197827</v>
      </c>
    </row>
    <row r="23" spans="1:4" ht="18.75" customHeight="1" x14ac:dyDescent="0.2">
      <c r="A23" s="71" t="s">
        <v>60</v>
      </c>
      <c r="B23" s="88">
        <f>SUM([2]Zuckerrüben!B66)/1000</f>
        <v>8.7872299999999992</v>
      </c>
      <c r="C23" s="89">
        <f>SUM([2]Zuckerrüben!$K$66)</f>
        <v>641.5</v>
      </c>
      <c r="D23" s="74">
        <f>SUM([2]Zuckerrüben!$E$66)</f>
        <v>563701</v>
      </c>
    </row>
    <row r="24" spans="1:4" ht="18.75" customHeight="1" x14ac:dyDescent="0.2">
      <c r="A24" s="71" t="s">
        <v>61</v>
      </c>
      <c r="B24" s="88">
        <f>SUM([2]Winterraps!B66)/1000</f>
        <v>60.493580000000001</v>
      </c>
      <c r="C24" s="89">
        <f>SUM([2]Winterraps!$K$66)</f>
        <v>42.17</v>
      </c>
      <c r="D24" s="74">
        <f>SUM([2]Winterraps!$E$66)</f>
        <v>255101</v>
      </c>
    </row>
    <row r="25" spans="1:4" ht="25.5" customHeight="1" x14ac:dyDescent="0.2">
      <c r="A25" s="71" t="s">
        <v>119</v>
      </c>
      <c r="B25" s="88">
        <f>SUM('[2]Klee + Kleegras'!$B$66)/1000</f>
        <v>12.432799999999999</v>
      </c>
      <c r="C25" s="89">
        <f>SUM('[2]Klee + Kleegras'!$K$66)</f>
        <v>81.900000000000006</v>
      </c>
      <c r="D25" s="74">
        <f>SUM('[2]Klee + Kleegras'!$E$66)</f>
        <v>101825</v>
      </c>
    </row>
    <row r="26" spans="1:4" ht="18.75" customHeight="1" x14ac:dyDescent="0.2">
      <c r="A26" s="71" t="s">
        <v>115</v>
      </c>
      <c r="B26" s="88">
        <f>SUM('[2]Gras a. d. Ackerland'!B66)/1000</f>
        <v>44.896459999999998</v>
      </c>
      <c r="C26" s="89">
        <f>SUM('[2]Gras a. d. Ackerland'!$K$66)</f>
        <v>91.9</v>
      </c>
      <c r="D26" s="74">
        <f>SUM('[2]Gras a. d. Ackerland'!$E$66)</f>
        <v>412598</v>
      </c>
    </row>
    <row r="27" spans="1:4" ht="18.75" customHeight="1" x14ac:dyDescent="0.2">
      <c r="A27" s="71" t="s">
        <v>116</v>
      </c>
      <c r="B27" s="88">
        <f>SUM('[2]Grünmais (Silomais)'!B66)/1000</f>
        <v>180.73086999999998</v>
      </c>
      <c r="C27" s="89">
        <f>SUM('[2]Grünmais (Silomais)'!$K$66)</f>
        <v>403</v>
      </c>
      <c r="D27" s="74">
        <f>SUM('[2]Grünmais (Silomais)'!$E$66)</f>
        <v>7283454</v>
      </c>
    </row>
    <row r="28" spans="1:4" ht="18.75" customHeight="1" x14ac:dyDescent="0.2">
      <c r="A28" s="71" t="s">
        <v>117</v>
      </c>
      <c r="B28" s="88">
        <f>SUM([2]Dauerwiesen!B66)/1000</f>
        <v>35.28378</v>
      </c>
      <c r="C28" s="89">
        <f>SUM([2]Dauerwiesen!$K$66)</f>
        <v>82.7</v>
      </c>
      <c r="D28" s="74">
        <f>SUM([2]Dauerwiesen!$E$66)</f>
        <v>291797</v>
      </c>
    </row>
    <row r="29" spans="1:4" ht="18.75" customHeight="1" x14ac:dyDescent="0.2">
      <c r="A29" s="79" t="s">
        <v>120</v>
      </c>
      <c r="B29" s="91">
        <f>SUM('[2]Mähweiden u. Weiden'!$B$66)/1000</f>
        <v>278.39282000000003</v>
      </c>
      <c r="C29" s="92">
        <f>SUM('[2]Mähweiden u. Weiden'!$K$66)</f>
        <v>85.2</v>
      </c>
      <c r="D29" s="93">
        <f>SUM('[2]Mähweiden u. Weiden'!$E$66)</f>
        <v>2371907</v>
      </c>
    </row>
    <row r="30" spans="1:4" ht="12.75" customHeight="1" x14ac:dyDescent="0.2"/>
    <row r="31" spans="1:4" ht="33.6" customHeight="1" x14ac:dyDescent="0.2">
      <c r="A31" s="164" t="s">
        <v>121</v>
      </c>
      <c r="B31" s="165"/>
      <c r="C31" s="165"/>
      <c r="D31" s="165"/>
    </row>
    <row r="32" spans="1:4" ht="12.75" customHeight="1" x14ac:dyDescent="0.2">
      <c r="A32" s="172" t="s">
        <v>112</v>
      </c>
      <c r="B32" s="173"/>
      <c r="C32" s="173"/>
      <c r="D32" s="173"/>
    </row>
    <row r="33" spans="1:4" ht="18.75" customHeight="1" x14ac:dyDescent="0.2">
      <c r="A33" s="22"/>
      <c r="B33" s="18"/>
      <c r="C33" s="5"/>
      <c r="D33" s="5"/>
    </row>
    <row r="34" spans="1:4" ht="18.75" customHeight="1" x14ac:dyDescent="0.2">
      <c r="A34" s="23"/>
      <c r="B34" s="19"/>
      <c r="C34" s="20"/>
      <c r="D34" s="20"/>
    </row>
  </sheetData>
  <mergeCells count="6">
    <mergeCell ref="A31:D31"/>
    <mergeCell ref="A32:D32"/>
    <mergeCell ref="A1:D1"/>
    <mergeCell ref="A2:D2"/>
    <mergeCell ref="B4:D4"/>
    <mergeCell ref="A4:A6"/>
  </mergeCells>
  <phoneticPr fontId="3" type="noConversion"/>
  <conditionalFormatting sqref="B8:D29">
    <cfRule type="expression" dxfId="54" priority="9" stopIfTrue="1">
      <formula>MOD(ROW(),2)=1</formula>
    </cfRule>
    <cfRule type="expression" priority="10" stopIfTrue="1">
      <formula>MOD(ROW(),2)=1</formula>
    </cfRule>
  </conditionalFormatting>
  <conditionalFormatting sqref="B7:D7">
    <cfRule type="expression" dxfId="53" priority="5" stopIfTrue="1">
      <formula>MOD(ROW(),2)=1</formula>
    </cfRule>
    <cfRule type="expression" priority="6" stopIfTrue="1">
      <formula>MOD(ROW(),2)=1</formula>
    </cfRule>
  </conditionalFormatting>
  <conditionalFormatting sqref="A7">
    <cfRule type="expression" dxfId="52" priority="3" stopIfTrue="1">
      <formula>MOD(ROW(),2)=1</formula>
    </cfRule>
    <cfRule type="expression" priority="4" stopIfTrue="1">
      <formula>MOD(ROW(),2)=1</formula>
    </cfRule>
  </conditionalFormatting>
  <conditionalFormatting sqref="A8:A29">
    <cfRule type="expression" dxfId="51" priority="1" stopIfTrue="1">
      <formula>MOD(ROW(),2)=1</formula>
    </cfRule>
    <cfRule type="expression" priority="2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Nord&amp;C&amp;8&amp;K000000&amp;P&amp;R&amp;8Statistischer Bericht C I/C II - j/12 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Layout" zoomScaleNormal="110" workbookViewId="0">
      <selection activeCell="D17" sqref="D17"/>
    </sheetView>
  </sheetViews>
  <sheetFormatPr baseColWidth="10" defaultColWidth="11.42578125" defaultRowHeight="12.75" x14ac:dyDescent="0.2"/>
  <cols>
    <col min="1" max="1" width="50.5703125" style="5" customWidth="1"/>
    <col min="2" max="3" width="12.7109375" style="5" customWidth="1"/>
    <col min="4" max="4" width="14.140625" style="5" customWidth="1"/>
    <col min="5" max="16384" width="11.42578125" style="5"/>
  </cols>
  <sheetData>
    <row r="1" spans="1:4" ht="14.25" customHeight="1" x14ac:dyDescent="0.2">
      <c r="A1" s="166" t="s">
        <v>165</v>
      </c>
      <c r="B1" s="166"/>
      <c r="C1" s="166"/>
      <c r="D1" s="166"/>
    </row>
    <row r="2" spans="1:4" ht="18.75" customHeight="1" x14ac:dyDescent="0.2">
      <c r="A2" s="166" t="s">
        <v>166</v>
      </c>
      <c r="B2" s="166"/>
      <c r="C2" s="166"/>
      <c r="D2" s="166"/>
    </row>
    <row r="3" spans="1:4" ht="12.75" customHeight="1" x14ac:dyDescent="0.2">
      <c r="A3" s="21"/>
      <c r="B3" s="21"/>
      <c r="C3" s="21"/>
      <c r="D3" s="21"/>
    </row>
    <row r="4" spans="1:4" ht="18.95" customHeight="1" x14ac:dyDescent="0.2">
      <c r="A4" s="167" t="s">
        <v>0</v>
      </c>
      <c r="B4" s="170" t="s">
        <v>62</v>
      </c>
      <c r="C4" s="171"/>
      <c r="D4" s="171"/>
    </row>
    <row r="5" spans="1:4" ht="20.100000000000001" customHeight="1" x14ac:dyDescent="0.2">
      <c r="A5" s="168"/>
      <c r="B5" s="170" t="s">
        <v>6</v>
      </c>
      <c r="C5" s="171"/>
      <c r="D5" s="171"/>
    </row>
    <row r="6" spans="1:4" ht="20.100000000000001" customHeight="1" x14ac:dyDescent="0.2">
      <c r="A6" s="168"/>
      <c r="B6" s="65" t="s">
        <v>51</v>
      </c>
      <c r="C6" s="65" t="s">
        <v>1</v>
      </c>
      <c r="D6" s="66" t="s">
        <v>2</v>
      </c>
    </row>
    <row r="7" spans="1:4" ht="20.100000000000001" customHeight="1" x14ac:dyDescent="0.2">
      <c r="A7" s="169"/>
      <c r="B7" s="65" t="s">
        <v>63</v>
      </c>
      <c r="C7" s="65" t="s">
        <v>3</v>
      </c>
      <c r="D7" s="66" t="s">
        <v>4</v>
      </c>
    </row>
    <row r="8" spans="1:4" ht="12.75" customHeight="1" x14ac:dyDescent="0.2">
      <c r="A8" s="67"/>
      <c r="B8" s="68"/>
      <c r="C8" s="69"/>
      <c r="D8" s="70"/>
    </row>
    <row r="9" spans="1:4" ht="20.100000000000001" customHeight="1" x14ac:dyDescent="0.2">
      <c r="A9" s="71" t="s">
        <v>52</v>
      </c>
      <c r="B9" s="83">
        <f>SUM('[3]Getreide ins.'!$D$44)</f>
        <v>54402.07666666666</v>
      </c>
      <c r="C9" s="73">
        <f>SUM('[3]Getreide ins.'!$L$44)</f>
        <v>87.388974060610309</v>
      </c>
      <c r="D9" s="74">
        <f>SUM('[3]Getreide ins.'!$G$44)</f>
        <v>475414.16666666669</v>
      </c>
    </row>
    <row r="10" spans="1:4" ht="25.5" customHeight="1" x14ac:dyDescent="0.2">
      <c r="A10" s="71" t="s">
        <v>101</v>
      </c>
      <c r="B10" s="83">
        <f>SUM('[3]Brotgetreide ins.'!$D$44)</f>
        <v>48844.764999999992</v>
      </c>
      <c r="C10" s="73">
        <f>SUM('[3]Brotgetreide ins.'!$L$44)</f>
        <v>89.76923115506851</v>
      </c>
      <c r="D10" s="74">
        <f>SUM('[3]Brotgetreide ins.'!$G$44)</f>
        <v>438475.69999999995</v>
      </c>
    </row>
    <row r="11" spans="1:4" ht="19.350000000000001" customHeight="1" x14ac:dyDescent="0.2">
      <c r="A11" s="71" t="s">
        <v>102</v>
      </c>
      <c r="B11" s="83">
        <f>SUM('[3]Weizen zus.'!$D$44)</f>
        <v>48445.766666666663</v>
      </c>
      <c r="C11" s="73">
        <f>SUM('[3]Weizen zus.'!$L$44)</f>
        <v>90.002697174090898</v>
      </c>
      <c r="D11" s="74">
        <f>SUM('[3]Weizen zus.'!$G$44)</f>
        <v>436024.96666666662</v>
      </c>
    </row>
    <row r="12" spans="1:4" ht="14.25" customHeight="1" x14ac:dyDescent="0.2">
      <c r="A12" s="71" t="s">
        <v>103</v>
      </c>
      <c r="B12" s="83">
        <f>SUM([3]Winterweizen!$D$44)</f>
        <v>46726.273333333338</v>
      </c>
      <c r="C12" s="73">
        <f>SUM([3]Winterweizen!$L$44)</f>
        <v>90.823966844634597</v>
      </c>
      <c r="D12" s="74">
        <f>SUM([3]Winterweizen!$G$44)</f>
        <v>424386.55000000005</v>
      </c>
    </row>
    <row r="13" spans="1:4" ht="14.25" customHeight="1" x14ac:dyDescent="0.2">
      <c r="A13" s="71" t="s">
        <v>104</v>
      </c>
      <c r="B13" s="83">
        <f>SUM('[3]Sommerweizen u. Hartweizen'!$D$44)</f>
        <v>1719.4933333333336</v>
      </c>
      <c r="C13" s="73">
        <f>SUM('[3]Sommerweizen u. Hartweizen'!$L$44)</f>
        <v>67.685151439959043</v>
      </c>
      <c r="D13" s="74">
        <f>SUM('[3]Sommerweizen u. Hartweizen'!$G$44)</f>
        <v>11638.416666666666</v>
      </c>
    </row>
    <row r="14" spans="1:4" ht="20.100000000000001" customHeight="1" x14ac:dyDescent="0.2">
      <c r="A14" s="71" t="s">
        <v>105</v>
      </c>
      <c r="B14" s="83">
        <f>SUM([3]Roggen!$D$44)</f>
        <v>398.99833333333328</v>
      </c>
      <c r="C14" s="73">
        <f>SUM([3]Roggen!$L$44)</f>
        <v>61.422144620487138</v>
      </c>
      <c r="D14" s="74">
        <f>SUM([3]Roggen!$G$44)</f>
        <v>2450.7333333333331</v>
      </c>
    </row>
    <row r="15" spans="1:4" ht="25.5" customHeight="1" x14ac:dyDescent="0.2">
      <c r="A15" s="71" t="s">
        <v>106</v>
      </c>
      <c r="B15" s="83">
        <f>SUM('[3]Futtergetreide ins.'!$D$44)</f>
        <v>5557.3116666666674</v>
      </c>
      <c r="C15" s="73">
        <f>SUM('[3]Futtergetreide ins.'!$L$44)</f>
        <v>66.468229392688968</v>
      </c>
      <c r="D15" s="74">
        <f>SUM('[3]Futtergetreide ins.'!$G$44)</f>
        <v>36938.466666666667</v>
      </c>
    </row>
    <row r="16" spans="1:4" ht="19.350000000000001" customHeight="1" x14ac:dyDescent="0.2">
      <c r="A16" s="71" t="s">
        <v>107</v>
      </c>
      <c r="B16" s="83">
        <f>SUM('[3]Gerste zus'!$D$44)</f>
        <v>3910.2600000000007</v>
      </c>
      <c r="C16" s="73">
        <f>SUM('[3]Gerste zus'!$L$44)</f>
        <v>69.304641294099767</v>
      </c>
      <c r="D16" s="74">
        <f>SUM('[3]Gerste zus'!$G$44)</f>
        <v>27099.916666666661</v>
      </c>
    </row>
    <row r="17" spans="1:4" ht="14.25" customHeight="1" x14ac:dyDescent="0.2">
      <c r="A17" s="71" t="s">
        <v>108</v>
      </c>
      <c r="B17" s="83">
        <f>SUM([3]Wintergerste!$D$44)</f>
        <v>2738.1066666666666</v>
      </c>
      <c r="C17" s="73">
        <f>SUM([3]Wintergerste!$L$44)</f>
        <v>76.861322665783661</v>
      </c>
      <c r="D17" s="74">
        <f>SUM([3]Wintergerste!$G$44)</f>
        <v>21045.45</v>
      </c>
    </row>
    <row r="18" spans="1:4" ht="14.25" customHeight="1" x14ac:dyDescent="0.2">
      <c r="A18" s="71" t="s">
        <v>109</v>
      </c>
      <c r="B18" s="83">
        <f>SUM([3]Sommergerste!$D$44)</f>
        <v>1172.1533333333334</v>
      </c>
      <c r="C18" s="73">
        <f>SUM([3]Sommergerste!$L$44)</f>
        <v>51.652514176188554</v>
      </c>
      <c r="D18" s="74">
        <f>SUM([3]Sommergerste!$G$44)</f>
        <v>6054.4666666666672</v>
      </c>
    </row>
    <row r="19" spans="1:4" ht="19.350000000000001" customHeight="1" x14ac:dyDescent="0.2">
      <c r="A19" s="71" t="s">
        <v>111</v>
      </c>
      <c r="B19" s="83">
        <f>SUM('[3]Hafer u. Sommermenggetr.'!$D$44)</f>
        <v>1428.6033333333332</v>
      </c>
      <c r="C19" s="73">
        <f>SUM('[3]Hafer u. Sommermenggetr.'!$L$44)</f>
        <v>58.751087892370421</v>
      </c>
      <c r="D19" s="74">
        <f>SUM('[3]Hafer u. Sommermenggetr.'!$G$44)</f>
        <v>8393.2000000000007</v>
      </c>
    </row>
    <row r="20" spans="1:4" ht="19.350000000000001" customHeight="1" x14ac:dyDescent="0.2">
      <c r="A20" s="71" t="s">
        <v>110</v>
      </c>
      <c r="B20" s="83">
        <f>SUM([3]Triticale!$D$44)</f>
        <v>218.44833333333335</v>
      </c>
      <c r="C20" s="78">
        <f>SUM([3]Triticale!$L$44)</f>
        <v>66.164386697083202</v>
      </c>
      <c r="D20" s="78">
        <f>SUM([3]Triticale!$G$44)</f>
        <v>1445.3499999999997</v>
      </c>
    </row>
    <row r="21" spans="1:4" ht="25.5" customHeight="1" x14ac:dyDescent="0.2">
      <c r="A21" s="71" t="s">
        <v>59</v>
      </c>
      <c r="B21" s="83">
        <f>SUM('[4]Kartoffeln ins.'!$D$44)</f>
        <v>2417.1799999999998</v>
      </c>
      <c r="C21" s="78">
        <f>SUM('[4]Kartoffeln ins.'!$L$44)</f>
        <v>373.3326300344479</v>
      </c>
      <c r="D21" s="78">
        <f>SUM('[4]Kartoffeln ins.'!$G$44)</f>
        <v>90241.216666666674</v>
      </c>
    </row>
    <row r="22" spans="1:4" ht="20.100000000000001" customHeight="1" x14ac:dyDescent="0.2">
      <c r="A22" s="71" t="s">
        <v>60</v>
      </c>
      <c r="B22" s="83">
        <f>SUM([4]Zuckerrüben!$D$44)</f>
        <v>1738.2166666666669</v>
      </c>
      <c r="C22" s="73">
        <f>SUM([4]Zuckerrüben!$L$44)</f>
        <v>675.18471997161839</v>
      </c>
      <c r="D22" s="74">
        <f>SUM([4]Zuckerrüben!$G$44)</f>
        <v>117361.73333333334</v>
      </c>
    </row>
    <row r="23" spans="1:4" s="17" customFormat="1" ht="20.100000000000001" customHeight="1" x14ac:dyDescent="0.2">
      <c r="A23" s="71" t="s">
        <v>61</v>
      </c>
      <c r="B23" s="83">
        <f>SUM([5]Winterraps!$D$44)</f>
        <v>12099.853333333333</v>
      </c>
      <c r="C23" s="73">
        <f>SUM([5]Winterraps!$L$44)</f>
        <v>41.442719966853588</v>
      </c>
      <c r="D23" s="74">
        <f>SUM([5]Winterraps!$G$44)</f>
        <v>50145.083333333321</v>
      </c>
    </row>
    <row r="24" spans="1:4" ht="20.100000000000001" customHeight="1" x14ac:dyDescent="0.2">
      <c r="A24" s="71" t="s">
        <v>115</v>
      </c>
      <c r="B24" s="83">
        <f>SUM('[6]Gras a. d. Ackerland'!$D$44)</f>
        <v>3539.59</v>
      </c>
      <c r="C24" s="73">
        <f>SUM('[6]Gras a. d. Ackerland'!$L$44)</f>
        <v>84.228886678965637</v>
      </c>
      <c r="D24" s="74">
        <f>SUM('[6]Gras a. d. Ackerland'!$G$44)</f>
        <v>29813.572499999998</v>
      </c>
    </row>
    <row r="25" spans="1:4" ht="25.5" customHeight="1" x14ac:dyDescent="0.2">
      <c r="A25" s="71" t="s">
        <v>116</v>
      </c>
      <c r="B25" s="83">
        <f>SUM([6]Silomais!$D$44)</f>
        <v>9650.8416666666672</v>
      </c>
      <c r="C25" s="73">
        <f>SUM([6]Silomais!$L$44)</f>
        <v>399.96592697873496</v>
      </c>
      <c r="D25" s="74">
        <f>SUM([6]Silomais!$G$44)</f>
        <v>386000.78333333327</v>
      </c>
    </row>
    <row r="26" spans="1:4" ht="20.100000000000001" customHeight="1" x14ac:dyDescent="0.2">
      <c r="A26" s="71" t="s">
        <v>117</v>
      </c>
      <c r="B26" s="83">
        <f>SUM([6]Dauerwiesen!$D$44)</f>
        <v>4122.6883333333335</v>
      </c>
      <c r="C26" s="73">
        <f>SUM([6]Dauerwiesen!$L$44)</f>
        <v>74.429047712799047</v>
      </c>
      <c r="D26" s="74">
        <f>SUM([6]Dauerwiesen!$G$44)</f>
        <v>30684.776666666668</v>
      </c>
    </row>
    <row r="27" spans="1:4" ht="20.100000000000001" customHeight="1" x14ac:dyDescent="0.2">
      <c r="A27" s="79" t="s">
        <v>118</v>
      </c>
      <c r="B27" s="104" t="s">
        <v>7</v>
      </c>
      <c r="C27" s="105" t="s">
        <v>7</v>
      </c>
      <c r="D27" s="105" t="s">
        <v>7</v>
      </c>
    </row>
    <row r="28" spans="1:4" customFormat="1" ht="12.75" customHeight="1" x14ac:dyDescent="0.2">
      <c r="A28" s="31"/>
    </row>
    <row r="29" spans="1:4" ht="33.200000000000003" customHeight="1" x14ac:dyDescent="0.2">
      <c r="A29" s="164" t="s">
        <v>134</v>
      </c>
      <c r="B29" s="165"/>
      <c r="C29" s="165"/>
      <c r="D29" s="165"/>
    </row>
    <row r="30" spans="1:4" ht="14.25" customHeight="1" x14ac:dyDescent="0.2">
      <c r="A30" s="172" t="s">
        <v>112</v>
      </c>
      <c r="B30" s="173"/>
      <c r="C30" s="173"/>
      <c r="D30" s="173"/>
    </row>
    <row r="31" spans="1:4" ht="18" customHeight="1" x14ac:dyDescent="0.2">
      <c r="A31" s="22"/>
      <c r="B31" s="18"/>
    </row>
    <row r="32" spans="1:4" ht="18" customHeight="1" x14ac:dyDescent="0.2">
      <c r="A32" s="23"/>
      <c r="B32" s="19"/>
      <c r="C32" s="20"/>
      <c r="D32" s="20"/>
    </row>
    <row r="33" spans="3:4" ht="18" customHeight="1" x14ac:dyDescent="0.2"/>
    <row r="34" spans="3:4" ht="18" customHeight="1" x14ac:dyDescent="0.2"/>
    <row r="35" spans="3:4" ht="18" customHeight="1" x14ac:dyDescent="0.2">
      <c r="C35" s="25"/>
      <c r="D35" s="25"/>
    </row>
    <row r="36" spans="3:4" ht="18" customHeight="1" x14ac:dyDescent="0.2">
      <c r="C36" s="26"/>
      <c r="D36" s="26"/>
    </row>
    <row r="37" spans="3:4" ht="18" customHeight="1" x14ac:dyDescent="0.2">
      <c r="C37" s="26"/>
      <c r="D37" s="26"/>
    </row>
    <row r="38" spans="3:4" ht="18" customHeight="1" x14ac:dyDescent="0.2">
      <c r="C38" s="26"/>
      <c r="D38" s="26"/>
    </row>
    <row r="39" spans="3:4" ht="18" customHeight="1" x14ac:dyDescent="0.2"/>
    <row r="40" spans="3:4" ht="18" customHeight="1" x14ac:dyDescent="0.2"/>
  </sheetData>
  <mergeCells count="7">
    <mergeCell ref="A29:D29"/>
    <mergeCell ref="A30:D30"/>
    <mergeCell ref="A1:D1"/>
    <mergeCell ref="A2:D2"/>
    <mergeCell ref="B5:D5"/>
    <mergeCell ref="B4:D4"/>
    <mergeCell ref="A4:A7"/>
  </mergeCells>
  <phoneticPr fontId="3" type="noConversion"/>
  <conditionalFormatting sqref="A21:D27 B9:D20">
    <cfRule type="expression" dxfId="50" priority="9" stopIfTrue="1">
      <formula>MOD(ROW(),2)=1</formula>
    </cfRule>
    <cfRule type="expression" priority="10" stopIfTrue="1">
      <formula>MOD(ROW(),2)=1</formula>
    </cfRule>
  </conditionalFormatting>
  <conditionalFormatting sqref="A9:A20">
    <cfRule type="expression" dxfId="49" priority="5" stopIfTrue="1">
      <formula>MOD(ROW(),2)=1</formula>
    </cfRule>
    <cfRule type="expression" priority="6" stopIfTrue="1">
      <formula>MOD(ROW(),2)=1</formula>
    </cfRule>
  </conditionalFormatting>
  <conditionalFormatting sqref="B8:D8">
    <cfRule type="expression" dxfId="48" priority="3" stopIfTrue="1">
      <formula>MOD(ROW(),2)=1</formula>
    </cfRule>
    <cfRule type="expression" priority="4" stopIfTrue="1">
      <formula>MOD(ROW(),2)=1</formula>
    </cfRule>
  </conditionalFormatting>
  <conditionalFormatting sqref="A8">
    <cfRule type="expression" dxfId="47" priority="1" stopIfTrue="1">
      <formula>MOD(ROW(),2)=1</formula>
    </cfRule>
    <cfRule type="expression" priority="2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Nord&amp;C&amp;8&amp;K000000&amp;P&amp;R&amp;8Statistischer Bericht C I/C II - j/12 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Layout" zoomScaleNormal="110" workbookViewId="0">
      <selection activeCell="D17" sqref="D17"/>
    </sheetView>
  </sheetViews>
  <sheetFormatPr baseColWidth="10" defaultColWidth="11.42578125" defaultRowHeight="12.75" x14ac:dyDescent="0.2"/>
  <cols>
    <col min="1" max="1" width="50.7109375" style="5" customWidth="1"/>
    <col min="2" max="4" width="13.7109375" style="5" customWidth="1"/>
    <col min="5" max="16384" width="11.42578125" style="5"/>
  </cols>
  <sheetData>
    <row r="1" spans="1:4" ht="14.25" customHeight="1" x14ac:dyDescent="0.2">
      <c r="A1" s="166" t="s">
        <v>165</v>
      </c>
      <c r="B1" s="166"/>
      <c r="C1" s="166"/>
      <c r="D1" s="166"/>
    </row>
    <row r="2" spans="1:4" ht="18.75" customHeight="1" x14ac:dyDescent="0.2">
      <c r="A2" s="166" t="s">
        <v>167</v>
      </c>
      <c r="B2" s="166"/>
      <c r="C2" s="166"/>
      <c r="D2" s="166"/>
    </row>
    <row r="3" spans="1:4" ht="12.75" customHeight="1" x14ac:dyDescent="0.2">
      <c r="A3" s="21"/>
      <c r="B3" s="21"/>
      <c r="C3" s="21"/>
      <c r="D3" s="21"/>
    </row>
    <row r="4" spans="1:4" ht="19.5" customHeight="1" x14ac:dyDescent="0.2">
      <c r="A4" s="167" t="s">
        <v>0</v>
      </c>
      <c r="B4" s="170" t="s">
        <v>62</v>
      </c>
      <c r="C4" s="171"/>
      <c r="D4" s="171"/>
    </row>
    <row r="5" spans="1:4" ht="19.5" customHeight="1" x14ac:dyDescent="0.2">
      <c r="A5" s="168"/>
      <c r="B5" s="170">
        <v>2012</v>
      </c>
      <c r="C5" s="171">
        <v>2012</v>
      </c>
      <c r="D5" s="171"/>
    </row>
    <row r="6" spans="1:4" ht="19.5" customHeight="1" x14ac:dyDescent="0.2">
      <c r="A6" s="168"/>
      <c r="B6" s="65" t="s">
        <v>114</v>
      </c>
      <c r="C6" s="65" t="s">
        <v>1</v>
      </c>
      <c r="D6" s="66" t="s">
        <v>2</v>
      </c>
    </row>
    <row r="7" spans="1:4" ht="19.5" customHeight="1" x14ac:dyDescent="0.2">
      <c r="A7" s="169"/>
      <c r="B7" s="65" t="s">
        <v>113</v>
      </c>
      <c r="C7" s="65" t="s">
        <v>3</v>
      </c>
      <c r="D7" s="66" t="s">
        <v>4</v>
      </c>
    </row>
    <row r="8" spans="1:4" ht="14.25" customHeight="1" x14ac:dyDescent="0.2">
      <c r="A8" s="67"/>
      <c r="B8" s="68"/>
      <c r="C8" s="69"/>
      <c r="D8" s="70"/>
    </row>
    <row r="9" spans="1:4" ht="19.5" customHeight="1" x14ac:dyDescent="0.2">
      <c r="A9" s="71" t="s">
        <v>52</v>
      </c>
      <c r="B9" s="88">
        <f>SUM('[3]Getreide ins.'!$B$45)/1000</f>
        <v>61.738360000000007</v>
      </c>
      <c r="C9" s="89">
        <f>SUM('[3]Getreide ins.'!$K$45)</f>
        <v>86.35</v>
      </c>
      <c r="D9" s="95">
        <f>SUM('[3]Getreide ins.'!$E$45)</f>
        <v>533139.1</v>
      </c>
    </row>
    <row r="10" spans="1:4" ht="25.5" customHeight="1" x14ac:dyDescent="0.2">
      <c r="A10" s="71" t="s">
        <v>101</v>
      </c>
      <c r="B10" s="88">
        <f>SUM('[3]Brotgetreide ins.'!$B$45)/1000</f>
        <v>55.939360000000008</v>
      </c>
      <c r="C10" s="89">
        <f>SUM('[3]Brotgetreide ins.'!$K$45)</f>
        <v>87.65</v>
      </c>
      <c r="D10" s="95">
        <f>SUM('[3]Brotgetreide ins.'!$E$45)</f>
        <v>490301.39999999997</v>
      </c>
    </row>
    <row r="11" spans="1:4" ht="19.5" customHeight="1" x14ac:dyDescent="0.2">
      <c r="A11" s="71" t="s">
        <v>102</v>
      </c>
      <c r="B11" s="88">
        <f>SUM('[3]Weizen zus.'!$B$45)/1000</f>
        <v>55.327130000000004</v>
      </c>
      <c r="C11" s="89">
        <f>SUM('[3]Weizen zus.'!$K$45)</f>
        <v>87.77</v>
      </c>
      <c r="D11" s="95">
        <f>SUM('[3]Weizen zus.'!$E$45)</f>
        <v>485581.6</v>
      </c>
    </row>
    <row r="12" spans="1:4" ht="14.25" customHeight="1" x14ac:dyDescent="0.2">
      <c r="A12" s="71" t="s">
        <v>103</v>
      </c>
      <c r="B12" s="88">
        <f>SUM([3]Winterweizen!$B$45)/1000</f>
        <v>50.782510000000002</v>
      </c>
      <c r="C12" s="89">
        <f>SUM([3]Winterweizen!$K$45)</f>
        <v>89.38</v>
      </c>
      <c r="D12" s="95">
        <f>SUM([3]Winterweizen!$E$45)</f>
        <v>453913</v>
      </c>
    </row>
    <row r="13" spans="1:4" ht="14.25" customHeight="1" x14ac:dyDescent="0.2">
      <c r="A13" s="71" t="s">
        <v>104</v>
      </c>
      <c r="B13" s="88">
        <f>SUM('[3]Sommerweizen u. Hartweizen'!$B$45)/1000</f>
        <v>4.5446200000000001</v>
      </c>
      <c r="C13" s="89">
        <f>SUM('[3]Sommerweizen u. Hartweizen'!$K$45)</f>
        <v>69.680000000000007</v>
      </c>
      <c r="D13" s="95">
        <f>SUM('[3]Sommerweizen u. Hartweizen'!$E$45)</f>
        <v>31668.6</v>
      </c>
    </row>
    <row r="14" spans="1:4" ht="19.899999999999999" customHeight="1" x14ac:dyDescent="0.2">
      <c r="A14" s="71" t="s">
        <v>105</v>
      </c>
      <c r="B14" s="124" t="s">
        <v>7</v>
      </c>
      <c r="C14" s="125" t="s">
        <v>7</v>
      </c>
      <c r="D14" s="127" t="s">
        <v>7</v>
      </c>
    </row>
    <row r="15" spans="1:4" ht="25.5" customHeight="1" x14ac:dyDescent="0.2">
      <c r="A15" s="71" t="s">
        <v>106</v>
      </c>
      <c r="B15" s="88">
        <f>SUM('[3]Futtergetreide ins.'!$B$45)/1000</f>
        <v>5.7990000000000004</v>
      </c>
      <c r="C15" s="89">
        <f>SUM('[3]Futtergetreide ins.'!$K$45)</f>
        <v>73.87</v>
      </c>
      <c r="D15" s="95">
        <f>SUM('[3]Futtergetreide ins.'!$E$45)</f>
        <v>42837.7</v>
      </c>
    </row>
    <row r="16" spans="1:4" ht="19.5" customHeight="1" x14ac:dyDescent="0.2">
      <c r="A16" s="71" t="s">
        <v>107</v>
      </c>
      <c r="B16" s="88">
        <f>SUM('[3]Gerste zus'!$B$45)/1000</f>
        <v>3.9035299999999999</v>
      </c>
      <c r="C16" s="89">
        <f>SUM('[3]Gerste zus'!$K$45)</f>
        <v>79.42</v>
      </c>
      <c r="D16" s="95">
        <f>SUM('[3]Gerste zus'!$E$45)</f>
        <v>31003.599999999999</v>
      </c>
    </row>
    <row r="17" spans="1:4" ht="14.25" customHeight="1" x14ac:dyDescent="0.2">
      <c r="A17" s="71" t="s">
        <v>108</v>
      </c>
      <c r="B17" s="88">
        <f>SUM([3]Wintergerste!$B$45)/1000</f>
        <v>2.3096700000000001</v>
      </c>
      <c r="C17" s="89">
        <f>SUM([3]Wintergerste!$K$45)</f>
        <v>92.5</v>
      </c>
      <c r="D17" s="95">
        <f>SUM([3]Wintergerste!$E$45)</f>
        <v>21364.5</v>
      </c>
    </row>
    <row r="18" spans="1:4" ht="14.25" customHeight="1" x14ac:dyDescent="0.2">
      <c r="A18" s="71" t="s">
        <v>109</v>
      </c>
      <c r="B18" s="88">
        <f>SUM([3]Sommergerste!$B$45)/1000</f>
        <v>1.5938599999999998</v>
      </c>
      <c r="C18" s="89">
        <f>SUM([3]Sommergerste!$K$45)</f>
        <v>60.48</v>
      </c>
      <c r="D18" s="95">
        <f>SUM([3]Sommergerste!$E$45)</f>
        <v>9639.1</v>
      </c>
    </row>
    <row r="19" spans="1:4" ht="19.899999999999999" customHeight="1" x14ac:dyDescent="0.2">
      <c r="A19" s="71" t="s">
        <v>111</v>
      </c>
      <c r="B19" s="88">
        <f>SUM('[3]Hafer u. Sommermenggetr.'!$B$45)/1000</f>
        <v>1.47221</v>
      </c>
      <c r="C19" s="89">
        <f>SUM('[3]Hafer u. Sommermenggetr.'!$K$45)</f>
        <v>58.16</v>
      </c>
      <c r="D19" s="95">
        <f>SUM('[3]Hafer u. Sommermenggetr.'!$E$45)</f>
        <v>8562.1</v>
      </c>
    </row>
    <row r="20" spans="1:4" ht="19.899999999999999" customHeight="1" x14ac:dyDescent="0.2">
      <c r="A20" s="71" t="s">
        <v>110</v>
      </c>
      <c r="B20" s="124" t="s">
        <v>7</v>
      </c>
      <c r="C20" s="106" t="s">
        <v>7</v>
      </c>
      <c r="D20" s="107" t="s">
        <v>7</v>
      </c>
    </row>
    <row r="21" spans="1:4" ht="25.5" customHeight="1" x14ac:dyDescent="0.2">
      <c r="A21" s="71" t="s">
        <v>59</v>
      </c>
      <c r="B21" s="88">
        <f>SUM('[4]Kartoffeln ins.'!$B$45)/1000</f>
        <v>2.3493200000000001</v>
      </c>
      <c r="C21" s="90">
        <f>SUM('[4]Kartoffeln ins.'!$K$45)</f>
        <v>360.34</v>
      </c>
      <c r="D21" s="96">
        <f>SUM('[4]Kartoffeln ins.'!$E$45)</f>
        <v>84655.4</v>
      </c>
    </row>
    <row r="22" spans="1:4" ht="19.899999999999999" customHeight="1" x14ac:dyDescent="0.2">
      <c r="A22" s="71" t="s">
        <v>60</v>
      </c>
      <c r="B22" s="88">
        <f>SUM([4]Zuckerrüben!$B$45)/1000</f>
        <v>1.6989300000000001</v>
      </c>
      <c r="C22" s="89">
        <f>SUM([4]Zuckerrüben!$K$45)</f>
        <v>670.98</v>
      </c>
      <c r="D22" s="95">
        <f>SUM([4]Zuckerrüben!$E$45)</f>
        <v>113994.9</v>
      </c>
    </row>
    <row r="23" spans="1:4" ht="19.899999999999999" customHeight="1" x14ac:dyDescent="0.2">
      <c r="A23" s="71" t="s">
        <v>61</v>
      </c>
      <c r="B23" s="88">
        <f>SUM([5]Winterraps!$B$45)/1000</f>
        <v>5.8908500000000004</v>
      </c>
      <c r="C23" s="89">
        <f>SUM([5]Winterraps!$K$45)</f>
        <v>43.07</v>
      </c>
      <c r="D23" s="95">
        <f>SUM([5]Winterraps!$E$45)</f>
        <v>25371.7</v>
      </c>
    </row>
    <row r="24" spans="1:4" ht="19.899999999999999" customHeight="1" x14ac:dyDescent="0.2">
      <c r="A24" s="71" t="s">
        <v>128</v>
      </c>
      <c r="B24" s="88">
        <f>SUM('[6]Gras a. d. Ackerland'!$B$45)/1000</f>
        <v>3.9084599999999998</v>
      </c>
      <c r="C24" s="89">
        <f>SUM('[6]Gras a. d. Ackerland'!$K$45)</f>
        <v>92.68</v>
      </c>
      <c r="D24" s="95">
        <f>SUM('[6]Gras a. d. Ackerland'!$E$45)</f>
        <v>36225.5</v>
      </c>
    </row>
    <row r="25" spans="1:4" ht="25.5" customHeight="1" x14ac:dyDescent="0.2">
      <c r="A25" s="71" t="s">
        <v>129</v>
      </c>
      <c r="B25" s="88">
        <f>SUM([6]Silomais!$B$45)/1000</f>
        <v>10.58032</v>
      </c>
      <c r="C25" s="89">
        <f>SUM([6]Silomais!$K$45)</f>
        <v>415</v>
      </c>
      <c r="D25" s="95">
        <f>SUM([6]Silomais!$E$45)</f>
        <v>439083.7</v>
      </c>
    </row>
    <row r="26" spans="1:4" ht="19.899999999999999" customHeight="1" x14ac:dyDescent="0.2">
      <c r="A26" s="71" t="s">
        <v>127</v>
      </c>
      <c r="B26" s="124" t="s">
        <v>7</v>
      </c>
      <c r="C26" s="125" t="s">
        <v>7</v>
      </c>
      <c r="D26" s="127" t="s">
        <v>7</v>
      </c>
    </row>
    <row r="27" spans="1:4" ht="19.899999999999999" customHeight="1" x14ac:dyDescent="0.2">
      <c r="A27" s="79" t="s">
        <v>126</v>
      </c>
      <c r="B27" s="91">
        <f>SUM('[6] Weiden einschl. Mähw.'!$B$45)/1000</f>
        <v>66.234610000000004</v>
      </c>
      <c r="C27" s="126">
        <f>SUM('[6] Weiden einschl. Mähw.'!$K$45)</f>
        <v>85.24</v>
      </c>
      <c r="D27" s="128">
        <f>SUM('[6] Weiden einschl. Mähw.'!$E$45)</f>
        <v>564570</v>
      </c>
    </row>
    <row r="28" spans="1:4" ht="12.75" customHeight="1" x14ac:dyDescent="0.2">
      <c r="A28" s="31"/>
      <c r="B28"/>
      <c r="C28"/>
      <c r="D28"/>
    </row>
    <row r="29" spans="1:4" ht="22.7" customHeight="1" x14ac:dyDescent="0.2">
      <c r="A29" s="175" t="s">
        <v>125</v>
      </c>
      <c r="B29" s="176"/>
      <c r="C29" s="176"/>
      <c r="D29" s="176"/>
    </row>
    <row r="30" spans="1:4" ht="34.15" customHeight="1" x14ac:dyDescent="0.2">
      <c r="A30" s="164" t="s">
        <v>133</v>
      </c>
      <c r="B30" s="165"/>
      <c r="C30" s="165"/>
      <c r="D30" s="165"/>
    </row>
    <row r="31" spans="1:4" ht="12.75" customHeight="1" x14ac:dyDescent="0.2">
      <c r="A31" s="172" t="s">
        <v>124</v>
      </c>
      <c r="B31" s="173"/>
      <c r="C31" s="173"/>
      <c r="D31" s="173"/>
    </row>
    <row r="32" spans="1:4" ht="19.5" customHeight="1" x14ac:dyDescent="0.2">
      <c r="A32" s="22"/>
      <c r="B32" s="18"/>
    </row>
    <row r="33" spans="1:4" ht="19.5" customHeight="1" x14ac:dyDescent="0.2">
      <c r="A33" s="22"/>
      <c r="B33" s="19"/>
      <c r="C33" s="20"/>
      <c r="D33" s="20"/>
    </row>
    <row r="34" spans="1:4" ht="19.5" customHeight="1" x14ac:dyDescent="0.2">
      <c r="A34" s="22"/>
    </row>
    <row r="35" spans="1:4" ht="19.5" customHeight="1" x14ac:dyDescent="0.2">
      <c r="A35" s="23"/>
    </row>
    <row r="36" spans="1:4" ht="19.5" customHeight="1" x14ac:dyDescent="0.2"/>
    <row r="37" spans="1:4" ht="19.5" customHeight="1" x14ac:dyDescent="0.2"/>
    <row r="38" spans="1:4" ht="19.5" customHeight="1" x14ac:dyDescent="0.2"/>
    <row r="39" spans="1:4" ht="19.5" customHeight="1" x14ac:dyDescent="0.2"/>
  </sheetData>
  <mergeCells count="8">
    <mergeCell ref="A30:D30"/>
    <mergeCell ref="A31:D31"/>
    <mergeCell ref="A29:D29"/>
    <mergeCell ref="A4:A7"/>
    <mergeCell ref="A1:D1"/>
    <mergeCell ref="A2:D2"/>
    <mergeCell ref="B4:D4"/>
    <mergeCell ref="B5:D5"/>
  </mergeCells>
  <phoneticPr fontId="3" type="noConversion"/>
  <conditionalFormatting sqref="B9:D26 B27:C27">
    <cfRule type="expression" dxfId="46" priority="15" stopIfTrue="1">
      <formula>MOD(ROW(),2)=1</formula>
    </cfRule>
    <cfRule type="expression" priority="16" stopIfTrue="1">
      <formula>MOD(ROW(),2)=1</formula>
    </cfRule>
  </conditionalFormatting>
  <conditionalFormatting sqref="B8:D8">
    <cfRule type="expression" dxfId="45" priority="9" stopIfTrue="1">
      <formula>MOD(ROW(),2)=1</formula>
    </cfRule>
    <cfRule type="expression" priority="10" stopIfTrue="1">
      <formula>MOD(ROW(),2)=1</formula>
    </cfRule>
  </conditionalFormatting>
  <conditionalFormatting sqref="A8">
    <cfRule type="expression" dxfId="44" priority="7" stopIfTrue="1">
      <formula>MOD(ROW(),2)=1</formula>
    </cfRule>
    <cfRule type="expression" priority="8" stopIfTrue="1">
      <formula>MOD(ROW(),2)=1</formula>
    </cfRule>
  </conditionalFormatting>
  <conditionalFormatting sqref="D27">
    <cfRule type="expression" dxfId="43" priority="5" stopIfTrue="1">
      <formula>MOD(ROW(),2)=1</formula>
    </cfRule>
    <cfRule type="expression" priority="6" stopIfTrue="1">
      <formula>MOD(ROW(),2)=1</formula>
    </cfRule>
  </conditionalFormatting>
  <conditionalFormatting sqref="A21:A27">
    <cfRule type="expression" dxfId="42" priority="3" stopIfTrue="1">
      <formula>MOD(ROW(),2)=1</formula>
    </cfRule>
    <cfRule type="expression" priority="4" stopIfTrue="1">
      <formula>MOD(ROW(),2)=1</formula>
    </cfRule>
  </conditionalFormatting>
  <conditionalFormatting sqref="A9:A20">
    <cfRule type="expression" dxfId="41" priority="1" stopIfTrue="1">
      <formula>MOD(ROW(),2)=1</formula>
    </cfRule>
    <cfRule type="expression" priority="2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Nord&amp;C&amp;8&amp;K000000&amp;P&amp;R&amp;8Statistischer Bericht C I/C II - j/12 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Layout" zoomScaleNormal="110" workbookViewId="0">
      <selection activeCell="D17" sqref="D17"/>
    </sheetView>
  </sheetViews>
  <sheetFormatPr baseColWidth="10" defaultRowHeight="12.75" x14ac:dyDescent="0.2"/>
  <cols>
    <col min="1" max="1" width="50.7109375" customWidth="1"/>
    <col min="2" max="4" width="13.7109375" customWidth="1"/>
  </cols>
  <sheetData>
    <row r="1" spans="1:4" ht="14.25" customHeight="1" x14ac:dyDescent="0.2">
      <c r="A1" s="166" t="s">
        <v>165</v>
      </c>
      <c r="B1" s="166"/>
      <c r="C1" s="166"/>
      <c r="D1" s="166"/>
    </row>
    <row r="2" spans="1:4" ht="19.5" customHeight="1" x14ac:dyDescent="0.2">
      <c r="A2" s="166" t="s">
        <v>168</v>
      </c>
      <c r="B2" s="166"/>
      <c r="C2" s="166"/>
      <c r="D2" s="166"/>
    </row>
    <row r="3" spans="1:4" ht="12.75" customHeight="1" x14ac:dyDescent="0.2">
      <c r="A3" s="21"/>
      <c r="B3" s="21"/>
      <c r="C3" s="21"/>
      <c r="D3" s="21"/>
    </row>
    <row r="4" spans="1:4" ht="19.5" customHeight="1" x14ac:dyDescent="0.2">
      <c r="A4" s="167" t="s">
        <v>0</v>
      </c>
      <c r="B4" s="170" t="s">
        <v>64</v>
      </c>
      <c r="C4" s="171"/>
      <c r="D4" s="171"/>
    </row>
    <row r="5" spans="1:4" ht="19.5" customHeight="1" x14ac:dyDescent="0.2">
      <c r="A5" s="168"/>
      <c r="B5" s="170" t="s">
        <v>6</v>
      </c>
      <c r="C5" s="171"/>
      <c r="D5" s="171"/>
    </row>
    <row r="6" spans="1:4" ht="19.5" customHeight="1" x14ac:dyDescent="0.2">
      <c r="A6" s="168"/>
      <c r="B6" s="65" t="s">
        <v>51</v>
      </c>
      <c r="C6" s="65" t="s">
        <v>1</v>
      </c>
      <c r="D6" s="66" t="s">
        <v>2</v>
      </c>
    </row>
    <row r="7" spans="1:4" ht="19.5" customHeight="1" x14ac:dyDescent="0.2">
      <c r="A7" s="169"/>
      <c r="B7" s="65" t="s">
        <v>63</v>
      </c>
      <c r="C7" s="65" t="s">
        <v>3</v>
      </c>
      <c r="D7" s="66" t="s">
        <v>4</v>
      </c>
    </row>
    <row r="8" spans="1:4" ht="19.5" customHeight="1" x14ac:dyDescent="0.2">
      <c r="A8" s="67"/>
      <c r="B8" s="68"/>
      <c r="C8" s="69"/>
      <c r="D8" s="70"/>
    </row>
    <row r="9" spans="1:4" ht="19.5" customHeight="1" x14ac:dyDescent="0.2">
      <c r="A9" s="71" t="s">
        <v>52</v>
      </c>
      <c r="B9" s="111">
        <f>SUM('[7]Getreide insg.'!$D$44)</f>
        <v>40373.154999999999</v>
      </c>
      <c r="C9" s="89">
        <f>SUM('[7]Getreide insg.'!$L$44)</f>
        <v>65.827763522568418</v>
      </c>
      <c r="D9" s="74">
        <f>SUM('[7]Getreide insg.'!$G$44)</f>
        <v>265767.45000000007</v>
      </c>
    </row>
    <row r="10" spans="1:4" ht="25.5" customHeight="1" x14ac:dyDescent="0.2">
      <c r="A10" s="71" t="s">
        <v>101</v>
      </c>
      <c r="B10" s="111">
        <f>SUM([7]Brotgetreide!$D$44)</f>
        <v>25204.578333333335</v>
      </c>
      <c r="C10" s="89">
        <f>SUM([7]Brotgetreide!$L$44)</f>
        <v>70.97538562273111</v>
      </c>
      <c r="D10" s="74">
        <f>SUM([7]Brotgetreide!$G$44)</f>
        <v>178890.46666666667</v>
      </c>
    </row>
    <row r="11" spans="1:4" ht="19.5" customHeight="1" x14ac:dyDescent="0.2">
      <c r="A11" s="71" t="s">
        <v>102</v>
      </c>
      <c r="B11" s="111">
        <f>SUM('[7]Weizen zus.'!$D$44)</f>
        <v>17697.061666666665</v>
      </c>
      <c r="C11" s="89">
        <f>SUM('[7]Weizen zus.'!$L$44)</f>
        <v>76.291713963438582</v>
      </c>
      <c r="D11" s="74">
        <f>SUM('[7]Weizen zus.'!$G$44)</f>
        <v>135013.91666666669</v>
      </c>
    </row>
    <row r="12" spans="1:4" ht="14.25" customHeight="1" x14ac:dyDescent="0.2">
      <c r="A12" s="71" t="s">
        <v>103</v>
      </c>
      <c r="B12" s="111">
        <f>SUM([7]Winterweizen!$D$44)</f>
        <v>17408.63</v>
      </c>
      <c r="C12" s="89">
        <f>SUM([7]Winterweizen!$L$44)</f>
        <v>76.6758977204601</v>
      </c>
      <c r="D12" s="74">
        <f>SUM([7]Winterweizen!$G$44)</f>
        <v>133482.23333333334</v>
      </c>
    </row>
    <row r="13" spans="1:4" ht="14.25" customHeight="1" x14ac:dyDescent="0.2">
      <c r="A13" s="71" t="s">
        <v>104</v>
      </c>
      <c r="B13" s="111">
        <f>SUM([7]Sommerweizen!$D$44)</f>
        <v>288.43166666666667</v>
      </c>
      <c r="C13" s="89">
        <f>SUM([7]Sommerweizen!$L$44)</f>
        <v>53.103854754736815</v>
      </c>
      <c r="D13" s="74">
        <f>SUM([7]Sommerweizen!$G$44)</f>
        <v>1531.6833333333334</v>
      </c>
    </row>
    <row r="14" spans="1:4" ht="19.899999999999999" customHeight="1" x14ac:dyDescent="0.2">
      <c r="A14" s="71" t="s">
        <v>105</v>
      </c>
      <c r="B14" s="111">
        <f>SUM([7]Roggen!$D$44)</f>
        <v>7507.5166666666664</v>
      </c>
      <c r="C14" s="89">
        <f>SUM([7]Roggen!$L$44)</f>
        <v>58.443493298938172</v>
      </c>
      <c r="D14" s="74">
        <f>SUM([7]Roggen!$G$44)</f>
        <v>43876.549999999996</v>
      </c>
    </row>
    <row r="15" spans="1:4" ht="25.5" customHeight="1" x14ac:dyDescent="0.2">
      <c r="A15" s="71" t="s">
        <v>106</v>
      </c>
      <c r="B15" s="111">
        <f>SUM([7]Futtergetreide!$D$44)</f>
        <v>15168.576666666668</v>
      </c>
      <c r="C15" s="89">
        <f>SUM([7]Futtergetreide!$L$44)</f>
        <v>57.274314685205574</v>
      </c>
      <c r="D15" s="74">
        <f>SUM([7]Futtergetreide!$G$44)</f>
        <v>86876.983333333337</v>
      </c>
    </row>
    <row r="16" spans="1:4" ht="19.5" customHeight="1" x14ac:dyDescent="0.2">
      <c r="A16" s="71" t="s">
        <v>107</v>
      </c>
      <c r="B16" s="111">
        <f>SUM('[7]Gerste zus.'!$D$44)</f>
        <v>11250.731666666665</v>
      </c>
      <c r="C16" s="89">
        <f>SUM('[7]Gerste zus.'!$L$44)</f>
        <v>58.488077590213045</v>
      </c>
      <c r="D16" s="74">
        <f>SUM('[7]Gerste zus.'!$G$44)</f>
        <v>65803.366666666683</v>
      </c>
    </row>
    <row r="17" spans="1:4" ht="14.25" customHeight="1" x14ac:dyDescent="0.2">
      <c r="A17" s="71" t="s">
        <v>108</v>
      </c>
      <c r="B17" s="111">
        <f>SUM([7]Wintergerste!$D$44)</f>
        <v>7063.2750000000005</v>
      </c>
      <c r="C17" s="89">
        <f>SUM([7]Wintergerste!$L$44)</f>
        <v>67.170469789155888</v>
      </c>
      <c r="D17" s="74">
        <f>SUM([7]Wintergerste!$G$44)</f>
        <v>47444.350000000006</v>
      </c>
    </row>
    <row r="18" spans="1:4" ht="14.25" customHeight="1" x14ac:dyDescent="0.2">
      <c r="A18" s="71" t="s">
        <v>109</v>
      </c>
      <c r="B18" s="111">
        <f>SUM([7]Sommergerste!$D$44)</f>
        <v>4187.4566666666669</v>
      </c>
      <c r="C18" s="89">
        <f>SUM([7]Sommergerste!$L$44)</f>
        <v>43.842881558177311</v>
      </c>
      <c r="D18" s="74">
        <f>SUM([7]Sommergerste!$G$44)</f>
        <v>18359.016666666666</v>
      </c>
    </row>
    <row r="19" spans="1:4" ht="19.899999999999999" customHeight="1" x14ac:dyDescent="0.2">
      <c r="A19" s="71" t="s">
        <v>111</v>
      </c>
      <c r="B19" s="111">
        <f>SUM('[7]Hafer u. Sommermenggetr.'!$D$44)</f>
        <v>1651.8116666666667</v>
      </c>
      <c r="C19" s="89">
        <f>SUM('[7]Hafer u. Sommermenggetr.'!$L$44)</f>
        <v>46.110583631911226</v>
      </c>
      <c r="D19" s="74">
        <f>SUM('[7]Hafer u. Sommermenggetr.'!$G$44)</f>
        <v>7616.5999999999995</v>
      </c>
    </row>
    <row r="20" spans="1:4" ht="19.899999999999999" customHeight="1" x14ac:dyDescent="0.2">
      <c r="A20" s="71" t="s">
        <v>110</v>
      </c>
      <c r="B20" s="111">
        <f>SUM([7]Triticale!$D$44)</f>
        <v>2266.0333333333333</v>
      </c>
      <c r="C20" s="90">
        <f>SUM([7]Triticale!$L$44)</f>
        <v>59.385784263250031</v>
      </c>
      <c r="D20" s="78">
        <f>SUM([7]Triticale!$G$44)</f>
        <v>13457.016666666668</v>
      </c>
    </row>
    <row r="21" spans="1:4" ht="25.5" customHeight="1" x14ac:dyDescent="0.2">
      <c r="A21" s="71" t="s">
        <v>59</v>
      </c>
      <c r="B21" s="111">
        <f>SUM('[8]Kartoffeln ins.'!$D$44)</f>
        <v>927.33833333333325</v>
      </c>
      <c r="C21" s="90">
        <f>SUM('[8]Kartoffeln ins.'!$L$44)</f>
        <v>334.81631119889721</v>
      </c>
      <c r="D21" s="78">
        <f>SUM('[8]Kartoffeln ins.'!$G$44)</f>
        <v>31048.799999999999</v>
      </c>
    </row>
    <row r="22" spans="1:4" ht="19.5" customHeight="1" x14ac:dyDescent="0.2">
      <c r="A22" s="71" t="s">
        <v>60</v>
      </c>
      <c r="B22" s="111">
        <f>SUM([8]Zuckerrüben!$D$44)</f>
        <v>1801.6616666666669</v>
      </c>
      <c r="C22" s="89">
        <f>SUM([8]Zuckerrüben!$L$44)</f>
        <v>592.61663075845706</v>
      </c>
      <c r="D22" s="74">
        <f>SUM([8]Zuckerrüben!$G$44)</f>
        <v>106769.46666666666</v>
      </c>
    </row>
    <row r="23" spans="1:4" ht="19.5" customHeight="1" x14ac:dyDescent="0.2">
      <c r="A23" s="71" t="s">
        <v>61</v>
      </c>
      <c r="B23" s="111">
        <f>SUM([9]Winterraps!$D$44)</f>
        <v>11804.116666666669</v>
      </c>
      <c r="C23" s="89">
        <f>SUM([9]Winterraps!$L$44)</f>
        <v>37.675471975172492</v>
      </c>
      <c r="D23" s="74">
        <f>SUM([9]Winterraps!$G$44)</f>
        <v>44472.566666666658</v>
      </c>
    </row>
    <row r="24" spans="1:4" ht="19.5" customHeight="1" x14ac:dyDescent="0.2">
      <c r="A24" s="71" t="s">
        <v>115</v>
      </c>
      <c r="B24" s="111">
        <f>SUM('[10]Gras a. d. Ackerland'!$D$44)</f>
        <v>13587.614999999998</v>
      </c>
      <c r="C24" s="89">
        <f>SUM('[10]Gras a. d. Ackerland'!$L$44)</f>
        <v>76.879053706874501</v>
      </c>
      <c r="D24" s="74">
        <f>SUM('[10]Gras a. d. Ackerland'!$G$44)</f>
        <v>104460.29833333334</v>
      </c>
    </row>
    <row r="25" spans="1:4" ht="25.5" customHeight="1" x14ac:dyDescent="0.2">
      <c r="A25" s="71" t="s">
        <v>116</v>
      </c>
      <c r="B25" s="111">
        <f>SUM([10]Silomais!$D$44)</f>
        <v>53798.071666666663</v>
      </c>
      <c r="C25" s="89">
        <f>SUM([10]Silomais!$L$44)</f>
        <v>371.60914038957344</v>
      </c>
      <c r="D25" s="74">
        <f>SUM([10]Silomais!$G$44)</f>
        <v>1999185.5166666666</v>
      </c>
    </row>
    <row r="26" spans="1:4" ht="19.5" customHeight="1" x14ac:dyDescent="0.2">
      <c r="A26" s="71" t="s">
        <v>117</v>
      </c>
      <c r="B26" s="111">
        <f>SUM([10]Dauerwiesen!$D$44)</f>
        <v>19081.581666666665</v>
      </c>
      <c r="C26" s="89">
        <f>SUM([10]Dauerwiesen!$L$44)</f>
        <v>70.447791758003305</v>
      </c>
      <c r="D26" s="74">
        <f>SUM([10]Dauerwiesen!$G$44)</f>
        <v>134425.52916666667</v>
      </c>
    </row>
    <row r="27" spans="1:4" ht="19.5" customHeight="1" x14ac:dyDescent="0.2">
      <c r="A27" s="79" t="s">
        <v>118</v>
      </c>
      <c r="B27" s="112" t="s">
        <v>7</v>
      </c>
      <c r="C27" s="113" t="s">
        <v>7</v>
      </c>
      <c r="D27" s="105" t="s">
        <v>7</v>
      </c>
    </row>
    <row r="28" spans="1:4" ht="12.75" customHeight="1" x14ac:dyDescent="0.2">
      <c r="A28" s="31"/>
    </row>
    <row r="29" spans="1:4" ht="34.15" customHeight="1" x14ac:dyDescent="0.2">
      <c r="A29" s="164" t="s">
        <v>134</v>
      </c>
      <c r="B29" s="165"/>
      <c r="C29" s="165"/>
      <c r="D29" s="165"/>
    </row>
    <row r="30" spans="1:4" ht="12.75" customHeight="1" x14ac:dyDescent="0.2">
      <c r="A30" s="172" t="s">
        <v>112</v>
      </c>
      <c r="B30" s="173"/>
      <c r="C30" s="173"/>
      <c r="D30" s="173"/>
    </row>
    <row r="31" spans="1:4" ht="19.5" customHeight="1" x14ac:dyDescent="0.2">
      <c r="A31" s="22"/>
      <c r="B31" s="18"/>
      <c r="C31" s="5"/>
      <c r="D31" s="5"/>
    </row>
    <row r="32" spans="1:4" ht="19.5" customHeight="1" x14ac:dyDescent="0.2">
      <c r="A32" s="23"/>
      <c r="B32" s="19"/>
      <c r="C32" s="20"/>
      <c r="D32" s="20"/>
    </row>
    <row r="33" spans="1:4" ht="19.5" customHeight="1" x14ac:dyDescent="0.2">
      <c r="A33" s="22"/>
      <c r="B33" s="5"/>
      <c r="C33" s="5"/>
      <c r="D33" s="5"/>
    </row>
    <row r="34" spans="1:4" ht="19.5" customHeight="1" x14ac:dyDescent="0.2">
      <c r="A34" s="23"/>
      <c r="B34" s="5"/>
      <c r="C34" s="5"/>
      <c r="D34" s="5"/>
    </row>
    <row r="35" spans="1:4" ht="19.5" customHeight="1" x14ac:dyDescent="0.2"/>
    <row r="36" spans="1:4" ht="19.5" customHeight="1" x14ac:dyDescent="0.2"/>
    <row r="37" spans="1:4" ht="19.5" customHeight="1" x14ac:dyDescent="0.2"/>
    <row r="38" spans="1:4" ht="19.5" customHeight="1" x14ac:dyDescent="0.2"/>
  </sheetData>
  <mergeCells count="7">
    <mergeCell ref="A29:D29"/>
    <mergeCell ref="A30:D30"/>
    <mergeCell ref="A4:A7"/>
    <mergeCell ref="A1:D1"/>
    <mergeCell ref="A2:D2"/>
    <mergeCell ref="B4:D4"/>
    <mergeCell ref="B5:D5"/>
  </mergeCells>
  <phoneticPr fontId="3" type="noConversion"/>
  <conditionalFormatting sqref="C9:D27">
    <cfRule type="expression" dxfId="40" priority="15" stopIfTrue="1">
      <formula>MOD(ROW(),2)=1</formula>
    </cfRule>
    <cfRule type="expression" priority="16" stopIfTrue="1">
      <formula>MOD(ROW(),2)=1</formula>
    </cfRule>
  </conditionalFormatting>
  <conditionalFormatting sqref="B8:D8">
    <cfRule type="expression" dxfId="39" priority="9" stopIfTrue="1">
      <formula>MOD(ROW(),2)=1</formula>
    </cfRule>
    <cfRule type="expression" priority="10" stopIfTrue="1">
      <formula>MOD(ROW(),2)=1</formula>
    </cfRule>
  </conditionalFormatting>
  <conditionalFormatting sqref="A8">
    <cfRule type="expression" dxfId="38" priority="7" stopIfTrue="1">
      <formula>MOD(ROW(),2)=1</formula>
    </cfRule>
    <cfRule type="expression" priority="8" stopIfTrue="1">
      <formula>MOD(ROW(),2)=1</formula>
    </cfRule>
  </conditionalFormatting>
  <conditionalFormatting sqref="B9:B27">
    <cfRule type="expression" dxfId="37" priority="5" stopIfTrue="1">
      <formula>MOD(ROW(),2)=1</formula>
    </cfRule>
    <cfRule type="expression" priority="6" stopIfTrue="1">
      <formula>MOD(ROW(),2)=1</formula>
    </cfRule>
  </conditionalFormatting>
  <conditionalFormatting sqref="A21:A27">
    <cfRule type="expression" dxfId="36" priority="3" stopIfTrue="1">
      <formula>MOD(ROW(),2)=1</formula>
    </cfRule>
    <cfRule type="expression" priority="4" stopIfTrue="1">
      <formula>MOD(ROW(),2)=1</formula>
    </cfRule>
  </conditionalFormatting>
  <conditionalFormatting sqref="A9:A20">
    <cfRule type="expression" dxfId="35" priority="1" stopIfTrue="1">
      <formula>MOD(ROW(),2)=1</formula>
    </cfRule>
    <cfRule type="expression" priority="2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Nord&amp;C&amp;8&amp;K000000&amp;P&amp;R&amp;8Statistischer Bericht C I/C II - j/12 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C_I_C_II_j13_S</vt:lpstr>
      <vt:lpstr>Impressum (S.2)</vt:lpstr>
      <vt:lpstr>Inhalt (S.3)</vt:lpstr>
      <vt:lpstr>Tab.1.1 (S.4)</vt:lpstr>
      <vt:lpstr>Tab.1.2 (S.5)</vt:lpstr>
      <vt:lpstr>Tab.1.3 (S.6)</vt:lpstr>
      <vt:lpstr>Tab.1.4 (S.7)</vt:lpstr>
      <vt:lpstr>noch Tab.1.4 (S.8)</vt:lpstr>
      <vt:lpstr>Tab.1.5 (S.9)</vt:lpstr>
      <vt:lpstr>noch Tab.1.5 (S.10)</vt:lpstr>
      <vt:lpstr>Tab.1.6 (S.11)</vt:lpstr>
      <vt:lpstr>noch Tab.1.6 (S.12)</vt:lpstr>
      <vt:lpstr>Tab.1.7 (S.13)</vt:lpstr>
      <vt:lpstr>noch Tab.1.7 (S.14)</vt:lpstr>
      <vt:lpstr>Tab.2 (S.15)</vt:lpstr>
      <vt:lpstr>noch Tab.2 (S.16)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Nottelmann, Martin</dc:creator>
  <cp:lastModifiedBy>Jähne, Regina</cp:lastModifiedBy>
  <cp:lastPrinted>2013-06-27T12:56:08Z</cp:lastPrinted>
  <dcterms:created xsi:type="dcterms:W3CDTF">2013-05-03T10:13:53Z</dcterms:created>
  <dcterms:modified xsi:type="dcterms:W3CDTF">2013-06-27T12:57:12Z</dcterms:modified>
</cp:coreProperties>
</file>