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55" windowWidth="17280" windowHeight="9630" activeTab="1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 1'!$A$1:$H$41</definedName>
    <definedName name="_xlnm.Print_Area" localSheetId="2">'Seite 2'!$A$1:$K$57</definedName>
    <definedName name="_xlnm.Print_Area" localSheetId="3">'Seite 3'!$A$1:$H$49</definedName>
    <definedName name="_xlnm.Print_Area" localSheetId="4">'Seite 4'!$A$1:$J$50</definedName>
    <definedName name="_xlnm.Print_Area" localSheetId="5">'Seite 5'!$A$1:$G$52</definedName>
    <definedName name="_xlnm.Print_Area" localSheetId="6">'Seite 6'!$A$1:$G$51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<sst xmlns="http://schemas.openxmlformats.org/spreadsheetml/2006/main" count="283" uniqueCount="147">
  <si>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</si>
  <si>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</si>
  <si>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</si>
  <si>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</si>
  <si>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</si>
  <si>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</si>
  <si>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</si>
  <si>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</si>
  <si>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</si>
  <si>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</si>
  <si>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</si>
  <si>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</si>
  <si>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</si>
  <si>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</si>
  <si>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</si>
  <si>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</si>
  <si>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</si>
  <si>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</si>
  <si>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</si>
  <si>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</si>
  <si>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</si>
  <si>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</si>
  <si>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</si>
  <si>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</si>
  <si>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</si>
  <si>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</si>
  <si>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</si>
  <si>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</si>
  <si>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</si>
  <si>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</si>
  <si>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</si>
  <si>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</si>
  <si>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</si>
  <si>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</si>
  <si>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</si>
  <si>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</si>
  <si>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</si>
  <si>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</si>
  <si>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</si>
  <si>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</si>
  <si>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</si>
  <si>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</si>
  <si>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</si>
  <si>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</si>
  <si>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</si>
  <si>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</si>
  <si>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</si>
  <si>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</si>
  <si>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</si>
  <si>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</si>
  <si>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</si>
  <si>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</si>
  <si>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</si>
  <si>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Schiffe</t>
  </si>
  <si>
    <t xml:space="preserve">Davon im Verkehr </t>
  </si>
  <si>
    <t>mit dem Ausland</t>
  </si>
  <si>
    <t>Jahr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</si>
  <si>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</si>
  <si>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</si>
  <si>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</si>
  <si>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</si>
  <si>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</si>
  <si>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</si>
  <si>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</si>
  <si>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</si>
  <si>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</si>
  <si>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</si>
  <si>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</si>
  <si>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</si>
  <si>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</si>
  <si>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</si>
  <si>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</si>
  <si>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</si>
  <si>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</si>
  <si>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</si>
  <si>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</si>
  <si>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</si>
  <si>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</si>
  <si>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</si>
  <si>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</si>
  <si>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</si>
  <si>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</si>
  <si>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</si>
  <si>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</si>
  <si>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</si>
  <si>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</si>
  <si>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</si>
  <si>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</si>
  <si>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</si>
  <si>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</si>
  <si>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</si>
  <si>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</si>
  <si>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</si>
  <si>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</si>
  <si>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</si>
  <si>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</si>
  <si>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</si>
  <si>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</si>
  <si>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</si>
  <si>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</si>
  <si>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</si>
  <si>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</si>
  <si>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</si>
  <si>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</si>
  <si>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</si>
  <si>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</si>
  <si>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</si>
  <si>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</si>
  <si>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</si>
  <si>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</si>
  <si>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</si>
  <si>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</si>
  <si>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</si>
  <si>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</si>
  <si>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</si>
  <si>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</si>
  <si>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</si>
  <si>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</si>
  <si>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</si>
  <si>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</si>
  <si>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</si>
  <si>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</si>
  <si>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</si>
  <si>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</si>
  <si>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</si>
  <si>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</si>
  <si>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</si>
  <si>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</si>
  <si>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</si>
  <si>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    -</t>
  </si>
  <si>
    <t xml:space="preserve">                        -</t>
  </si>
  <si>
    <t>_________________</t>
  </si>
  <si>
    <t>X =  Nachweis nicht sinnvoll</t>
  </si>
  <si>
    <t>Beförderte    Gütermenge     insgesamt</t>
  </si>
  <si>
    <t>innerhalb   Schleswig-         Holsteins</t>
  </si>
  <si>
    <t>mit den                            übrigen                                                Bundesländern</t>
  </si>
  <si>
    <t xml:space="preserve">Uetersen   </t>
  </si>
  <si>
    <t xml:space="preserve">Uetersen    </t>
  </si>
  <si>
    <t xml:space="preserve">              x</t>
  </si>
  <si>
    <t xml:space="preserve">               x</t>
  </si>
  <si>
    <t xml:space="preserve">               -</t>
  </si>
  <si>
    <t xml:space="preserve">          -</t>
  </si>
  <si>
    <t xml:space="preserve">             -</t>
  </si>
  <si>
    <t xml:space="preserve">           x</t>
  </si>
  <si>
    <t xml:space="preserve">         -</t>
  </si>
  <si>
    <t>H II 1 - j/10 S</t>
  </si>
  <si>
    <t>Veränderung Gesamt-             umschlag        2010 zu 2009              in %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</si>
</sst>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\ mmmm\ yy"/>
    <numFmt numFmtId="169" formatCode="#\ ##0"/>
    <numFmt numFmtId="170" formatCode="#\ ##0\ \ \ \ \ "/>
    <numFmt numFmtId="171" formatCode="###0"/>
    <numFmt numFmtId="172" formatCode="\ \+* ##.0;\ \ \-* ##.0;"/>
    <numFmt numFmtId="173" formatCode="#\ ###\ \ \ \ \ "/>
    <numFmt numFmtId="174" formatCode="0.0\ \ \ "/>
    <numFmt numFmtId="175" formatCode="\ \ \ \ \ \+* #,##0.0\ \ \ \ \ ;\ \ \ \ \ \-* #,##0.0\ \ \ \ \ "/>
    <numFmt numFmtId="176" formatCode="#\ ##\ #\ ##0.0\ \ \ \ "/>
    <numFmt numFmtId="177" formatCode="#\ ###\ ##0.0\ \ \ \ "/>
    <numFmt numFmtId="178" formatCode="#\ ###\ ##0.0\ \ \ \ \ "/>
    <numFmt numFmtId="179" formatCode="\ \ \+\ * #0.0\ \ \ \ \ ;\ \ \-\ * #0.0\ \ \ \ \ "/>
    <numFmt numFmtId="180" formatCode="###\ ##0.0"/>
    <numFmt numFmtId="181" formatCode="###\ ##0"/>
    <numFmt numFmtId="182" formatCode="###\ ###\ ###"/>
    <numFmt numFmtId="183" formatCode="0#"/>
    <numFmt numFmtId="184" formatCode="\ \+\ * #0.0\ \ \ \ ;\ \ \-\ * #0.0\ \ \ \ "/>
    <numFmt numFmtId="185" formatCode="###\ ##0\ \ \ \ "/>
    <numFmt numFmtId="186" formatCode="###\ ##0\ \ "/>
    <numFmt numFmtId="187" formatCode="###\ ##0\ \ \ "/>
    <numFmt numFmtId="188" formatCode="###\ ##0.0\ \ \ \ "/>
    <numFmt numFmtId="189" formatCode="###\ ##0\ "/>
    <numFmt numFmtId="190" formatCode="###\ ##0.0\ "/>
    <numFmt numFmtId="191" formatCode="###\ ###\ ###\ \ \ \ \ "/>
    <numFmt numFmtId="192" formatCode="0\ \ \ \ \ "/>
    <numFmt numFmtId="193" formatCode="###0\ \ \ \ \ "/>
    <numFmt numFmtId="194" formatCode="d/\ mmmm\ yyyy"/>
    <numFmt numFmtId="195" formatCode="\ \ \ \ \ \ \ \ \ \ \ \+\ * #0.0\ \ \ \ ;\ \ \-\ * #0.0\ \ \ \ "/>
    <numFmt numFmtId="196" formatCode="\ \ \ \ \ \ \ \ \ \ \ \ \+\ * #0.0\ \ \ \ ;\ \ \-\ * #0.0\ \ \ \ "/>
    <numFmt numFmtId="197" formatCode="\ \ \ \ \ \ \ \ \ \+\ * #0.0\ \ \ \ ;\ \ \ \ \ \ \ \ \ \ \ \ \ \-\ * #0.0\ \ \ \ "/>
    <numFmt numFmtId="198" formatCode="0.0"/>
    <numFmt numFmtId="199" formatCode="#\ ##0.0\ \ \ \ \ "/>
    <numFmt numFmtId="200" formatCode="#\ ##0.0\ \ "/>
    <numFmt numFmtId="201" formatCode="\ \ \ \ \ \ \ \ \ \+\ * #0.0\ \ ;\ \ \ \ \ \ \ \ \ \ \ \ \ \-\ * #0.0\ \ \ \ "/>
    <numFmt numFmtId="202" formatCode="\ \ \ \ \ \ \ \ \ \+\ * #0.0;\ \ \ \ \ \ \ \ \ \ \ \ \ \-\ * #0.0\ \ \ \ "/>
    <numFmt numFmtId="203" formatCode="\ \ \ \ \ \ \ \ \ \+\ * #0.0\ \ \ \ ;\ \ \ \ \ \ \ \ \ \ \ \ \ \ \ \-\ * #0.0\ \ \ \ "/>
    <numFmt numFmtId="204" formatCode="\ \ \ \ \ \ \ \ \ \+\ * #0.0\ \ \ \ ;\ \ \ \ \ \ \ \ \ \ \ \ \ \-\ \ \ * #0.0\ \ \ \ "/>
    <numFmt numFmtId="205" formatCode="\ \ \ \ \ \ \ \ \ \+\ * #0.0\ \ \ \ ;\ \ \ \ \ \ \ \ \ \ \ \ \ \-\ * #0.0\ \ "/>
    <numFmt numFmtId="206" formatCode="\ \ \ \ \ \ \ \ \ \+\ * #0.0\ \ \ \ ;\ \ \ \ \ \ \ \ \ \ \ \ \ \-\ * #0.0\ \ \ "/>
    <numFmt numFmtId="207" formatCode="\ \ \ \ \ \ \ \ \ \+\ * #0.0\ \ \ \ ;\ \ \ \ \ \ \ \ \ \ \ \-\ * #0.0\ \ \ \ "/>
    <numFmt numFmtId="208" formatCode="\ \ \ \ \ \ \ \ \ \+\ * #0.0\ \ \ \ ;\ \ \ \ \ \ \ \ \ \ \-\ * #0.0\ \ \ \ "/>
    <numFmt numFmtId="209" formatCode="#\ ##0.0\ \ \ "/>
    <numFmt numFmtId="210" formatCode="###\ ##0\ \ \ \ \ \ \ \ "/>
    <numFmt numFmtId="211" formatCode="###\ ##0\ \ \ \ \ \ 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2" borderId="0" xfId="27" applyFill="1">
      <alignment/>
      <protection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9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8" fontId="9" fillId="2" borderId="0" xfId="28" applyNumberFormat="1" applyFont="1" applyFill="1" applyBorder="1" applyAlignment="1">
      <alignment/>
      <protection/>
    </xf>
    <xf numFmtId="0" fontId="4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9" fontId="1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8" fontId="9" fillId="2" borderId="0" xfId="28" applyNumberFormat="1" applyFont="1" applyFill="1" applyBorder="1" applyAlignment="1">
      <alignment horizontal="right"/>
      <protection/>
    </xf>
    <xf numFmtId="177" fontId="9" fillId="2" borderId="0" xfId="27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178" fontId="5" fillId="2" borderId="0" xfId="28" applyNumberFormat="1" applyFont="1" applyFill="1" applyBorder="1" applyAlignment="1">
      <alignment horizontal="right"/>
      <protection/>
    </xf>
    <xf numFmtId="177" fontId="5" fillId="2" borderId="0" xfId="27" applyNumberFormat="1" applyFont="1" applyFill="1" applyBorder="1" applyAlignment="1">
      <alignment/>
      <protection/>
    </xf>
    <xf numFmtId="169" fontId="0" fillId="2" borderId="0" xfId="0" applyNumberForma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0" fillId="2" borderId="9" xfId="0" applyNumberFormat="1" applyFont="1" applyFill="1" applyBorder="1" applyAlignment="1">
      <alignment/>
    </xf>
    <xf numFmtId="179" fontId="6" fillId="2" borderId="5" xfId="0" applyNumberFormat="1" applyFont="1" applyFill="1" applyBorder="1" applyAlignment="1">
      <alignment/>
    </xf>
    <xf numFmtId="0" fontId="4" fillId="2" borderId="0" xfId="26" applyFill="1">
      <alignment/>
      <protection/>
    </xf>
    <xf numFmtId="0" fontId="8" fillId="2" borderId="0" xfId="26" applyFont="1" applyFill="1">
      <alignment/>
      <protection/>
    </xf>
    <xf numFmtId="0" fontId="4" fillId="2" borderId="6" xfId="26" applyFill="1" applyBorder="1">
      <alignment/>
      <protection/>
    </xf>
    <xf numFmtId="0" fontId="4" fillId="2" borderId="12" xfId="26" applyFont="1" applyFill="1" applyBorder="1" applyAlignment="1">
      <alignment horizontal="center"/>
      <protection/>
    </xf>
    <xf numFmtId="0" fontId="4" fillId="2" borderId="5" xfId="26" applyFont="1" applyFill="1" applyBorder="1" applyAlignment="1">
      <alignment horizontal="center"/>
      <protection/>
    </xf>
    <xf numFmtId="0" fontId="4" fillId="2" borderId="11" xfId="26" applyFont="1" applyFill="1" applyBorder="1" applyAlignment="1">
      <alignment horizontal="center"/>
      <protection/>
    </xf>
    <xf numFmtId="0" fontId="4" fillId="2" borderId="8" xfId="26" applyFont="1" applyFill="1" applyBorder="1" applyAlignment="1">
      <alignment horizontal="center"/>
      <protection/>
    </xf>
    <xf numFmtId="175" fontId="4" fillId="2" borderId="5" xfId="29" applyNumberFormat="1" applyFont="1" applyFill="1" applyBorder="1">
      <alignment/>
      <protection/>
    </xf>
    <xf numFmtId="0" fontId="4" fillId="2" borderId="5" xfId="29" applyFont="1" applyFill="1" applyBorder="1">
      <alignment/>
      <protection/>
    </xf>
    <xf numFmtId="180" fontId="4" fillId="2" borderId="5" xfId="29" applyNumberFormat="1" applyFont="1" applyFill="1" applyBorder="1">
      <alignment/>
      <protection/>
    </xf>
    <xf numFmtId="175" fontId="4" fillId="2" borderId="11" xfId="29" applyNumberFormat="1" applyFont="1" applyFill="1" applyBorder="1">
      <alignment/>
      <protection/>
    </xf>
    <xf numFmtId="0" fontId="12" fillId="2" borderId="5" xfId="29" applyFont="1" applyFill="1" applyBorder="1">
      <alignment/>
      <protection/>
    </xf>
    <xf numFmtId="180" fontId="4" fillId="2" borderId="11" xfId="29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0" fillId="2" borderId="0" xfId="0" applyNumberFormat="1" applyFont="1" applyFill="1" applyAlignment="1">
      <alignment/>
    </xf>
    <xf numFmtId="181" fontId="9" fillId="2" borderId="11" xfId="28" applyNumberFormat="1" applyFont="1" applyFill="1" applyBorder="1" applyAlignment="1">
      <alignment horizontal="right"/>
      <protection/>
    </xf>
    <xf numFmtId="181" fontId="9" fillId="2" borderId="8" xfId="28" applyNumberFormat="1" applyFont="1" applyFill="1" applyBorder="1" applyAlignment="1">
      <alignment horizontal="right"/>
      <protection/>
    </xf>
    <xf numFmtId="172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0" fontId="9" fillId="2" borderId="0" xfId="26" applyFont="1" applyFill="1">
      <alignment/>
      <protection/>
    </xf>
    <xf numFmtId="176" fontId="4" fillId="2" borderId="11" xfId="29" applyNumberFormat="1" applyFont="1" applyFill="1" applyBorder="1">
      <alignment/>
      <protection/>
    </xf>
    <xf numFmtId="0" fontId="4" fillId="2" borderId="0" xfId="26" applyFont="1" applyFill="1">
      <alignment/>
      <protection/>
    </xf>
    <xf numFmtId="0" fontId="4" fillId="2" borderId="6" xfId="26" applyFont="1" applyFill="1" applyBorder="1">
      <alignment/>
      <protection/>
    </xf>
    <xf numFmtId="0" fontId="4" fillId="2" borderId="4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4" fillId="2" borderId="6" xfId="26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9" xfId="26" applyFont="1" applyFill="1" applyBorder="1">
      <alignment/>
      <protection/>
    </xf>
    <xf numFmtId="0" fontId="4" fillId="2" borderId="1" xfId="26" applyFont="1" applyFill="1" applyBorder="1" applyAlignment="1">
      <alignment horizontal="center"/>
      <protection/>
    </xf>
    <xf numFmtId="0" fontId="4" fillId="2" borderId="2" xfId="26" applyFont="1" applyFill="1" applyBorder="1">
      <alignment/>
      <protection/>
    </xf>
    <xf numFmtId="0" fontId="4" fillId="2" borderId="4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>
      <alignment/>
      <protection/>
    </xf>
    <xf numFmtId="0" fontId="4" fillId="2" borderId="5" xfId="26" applyFont="1" applyFill="1" applyBorder="1">
      <alignment/>
      <protection/>
    </xf>
    <xf numFmtId="184" fontId="6" fillId="2" borderId="5" xfId="0" applyNumberFormat="1" applyFont="1" applyFill="1" applyBorder="1" applyAlignment="1">
      <alignment/>
    </xf>
    <xf numFmtId="186" fontId="0" fillId="2" borderId="5" xfId="0" applyNumberFormat="1" applyFill="1" applyBorder="1" applyAlignment="1">
      <alignment/>
    </xf>
    <xf numFmtId="0" fontId="4" fillId="2" borderId="0" xfId="26" applyFill="1" applyBorder="1">
      <alignment/>
      <protection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82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0" fillId="2" borderId="5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83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/>
    </xf>
    <xf numFmtId="180" fontId="4" fillId="2" borderId="0" xfId="29" applyNumberFormat="1" applyFont="1" applyFill="1" applyBorder="1" applyAlignment="1">
      <alignment horizontal="center"/>
      <protection/>
    </xf>
    <xf numFmtId="180" fontId="4" fillId="2" borderId="0" xfId="29" applyNumberFormat="1" applyFont="1" applyFill="1" applyBorder="1">
      <alignment/>
      <protection/>
    </xf>
    <xf numFmtId="184" fontId="6" fillId="2" borderId="0" xfId="0" applyNumberFormat="1" applyFont="1" applyFill="1" applyBorder="1" applyAlignment="1">
      <alignment/>
    </xf>
    <xf numFmtId="176" fontId="4" fillId="2" borderId="0" xfId="29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5" fontId="4" fillId="2" borderId="12" xfId="27" applyNumberFormat="1" applyFill="1" applyBorder="1">
      <alignment/>
      <protection/>
    </xf>
    <xf numFmtId="18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1" fontId="0" fillId="2" borderId="0" xfId="0" applyNumberFormat="1" applyFont="1" applyFill="1" applyBorder="1" applyAlignment="1">
      <alignment/>
    </xf>
    <xf numFmtId="170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 horizontal="center"/>
    </xf>
    <xf numFmtId="185" fontId="9" fillId="2" borderId="11" xfId="28" applyNumberFormat="1" applyFont="1" applyFill="1" applyBorder="1" applyAlignment="1">
      <alignment horizontal="right"/>
      <protection/>
    </xf>
    <xf numFmtId="185" fontId="9" fillId="2" borderId="11" xfId="27" applyNumberFormat="1" applyFont="1" applyFill="1" applyBorder="1" applyAlignment="1">
      <alignment/>
      <protection/>
    </xf>
    <xf numFmtId="185" fontId="4" fillId="2" borderId="8" xfId="27" applyNumberFormat="1" applyFill="1" applyBorder="1">
      <alignment/>
      <protection/>
    </xf>
    <xf numFmtId="17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0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5" xfId="0" applyNumberFormat="1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170" fontId="0" fillId="2" borderId="14" xfId="0" applyNumberFormat="1" applyFont="1" applyFill="1" applyBorder="1" applyAlignment="1">
      <alignment horizontal="center" vertical="center"/>
    </xf>
    <xf numFmtId="188" fontId="0" fillId="2" borderId="5" xfId="0" applyNumberFormat="1" applyFont="1" applyFill="1" applyBorder="1" applyAlignment="1">
      <alignment/>
    </xf>
    <xf numFmtId="188" fontId="0" fillId="2" borderId="11" xfId="0" applyNumberFormat="1" applyFont="1" applyFill="1" applyBorder="1" applyAlignment="1">
      <alignment/>
    </xf>
    <xf numFmtId="188" fontId="0" fillId="2" borderId="8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186" fontId="0" fillId="2" borderId="9" xfId="0" applyNumberFormat="1" applyFill="1" applyBorder="1" applyAlignment="1">
      <alignment/>
    </xf>
    <xf numFmtId="189" fontId="0" fillId="2" borderId="5" xfId="0" applyNumberFormat="1" applyFill="1" applyBorder="1" applyAlignment="1">
      <alignment/>
    </xf>
    <xf numFmtId="189" fontId="0" fillId="2" borderId="9" xfId="0" applyNumberFormat="1" applyFill="1" applyBorder="1" applyAlignment="1">
      <alignment/>
    </xf>
    <xf numFmtId="189" fontId="0" fillId="2" borderId="8" xfId="0" applyNumberFormat="1" applyFill="1" applyBorder="1" applyAlignment="1">
      <alignment/>
    </xf>
    <xf numFmtId="190" fontId="4" fillId="2" borderId="5" xfId="29" applyNumberFormat="1" applyFont="1" applyFill="1" applyBorder="1">
      <alignment/>
      <protection/>
    </xf>
    <xf numFmtId="190" fontId="4" fillId="2" borderId="11" xfId="29" applyNumberFormat="1" applyFont="1" applyFill="1" applyBorder="1">
      <alignment/>
      <protection/>
    </xf>
    <xf numFmtId="190" fontId="6" fillId="2" borderId="5" xfId="0" applyNumberFormat="1" applyFont="1" applyFill="1" applyBorder="1" applyAlignment="1">
      <alignment/>
    </xf>
    <xf numFmtId="190" fontId="4" fillId="2" borderId="11" xfId="29" applyNumberFormat="1" applyFont="1" applyFill="1" applyBorder="1" applyAlignment="1">
      <alignment/>
      <protection/>
    </xf>
    <xf numFmtId="190" fontId="4" fillId="2" borderId="12" xfId="29" applyNumberFormat="1" applyFont="1" applyFill="1" applyBorder="1">
      <alignment/>
      <protection/>
    </xf>
    <xf numFmtId="190" fontId="6" fillId="2" borderId="8" xfId="0" applyNumberFormat="1" applyFont="1" applyFill="1" applyBorder="1" applyAlignment="1">
      <alignment/>
    </xf>
    <xf numFmtId="190" fontId="6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91" fontId="0" fillId="2" borderId="11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192" fontId="0" fillId="2" borderId="5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9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1" fontId="1" fillId="2" borderId="12" xfId="0" applyNumberFormat="1" applyFont="1" applyFill="1" applyBorder="1" applyAlignment="1">
      <alignment/>
    </xf>
    <xf numFmtId="186" fontId="1" fillId="2" borderId="5" xfId="0" applyNumberFormat="1" applyFont="1" applyFill="1" applyBorder="1" applyAlignment="1">
      <alignment/>
    </xf>
    <xf numFmtId="176" fontId="4" fillId="0" borderId="5" xfId="29" applyNumberFormat="1" applyFont="1" applyBorder="1" applyAlignment="1">
      <alignment/>
      <protection/>
    </xf>
    <xf numFmtId="190" fontId="4" fillId="2" borderId="11" xfId="29" applyNumberFormat="1" applyFont="1" applyFill="1" applyBorder="1" applyAlignment="1">
      <alignment horizontal="right"/>
      <protection/>
    </xf>
    <xf numFmtId="191" fontId="0" fillId="2" borderId="0" xfId="0" applyNumberFormat="1" applyFill="1" applyBorder="1" applyAlignment="1">
      <alignment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4" fontId="6" fillId="2" borderId="8" xfId="0" applyNumberFormat="1" applyFont="1" applyFill="1" applyBorder="1" applyAlignment="1">
      <alignment/>
    </xf>
    <xf numFmtId="184" fontId="6" fillId="2" borderId="9" xfId="0" applyNumberFormat="1" applyFont="1" applyFill="1" applyBorder="1" applyAlignment="1">
      <alignment/>
    </xf>
    <xf numFmtId="186" fontId="0" fillId="2" borderId="0" xfId="0" applyNumberFormat="1" applyFill="1" applyBorder="1" applyAlignment="1">
      <alignment/>
    </xf>
    <xf numFmtId="176" fontId="9" fillId="0" borderId="5" xfId="29" applyNumberFormat="1" applyFont="1" applyBorder="1" applyAlignment="1">
      <alignment/>
      <protection/>
    </xf>
    <xf numFmtId="0" fontId="1" fillId="2" borderId="4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5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5" xfId="24" applyFont="1" applyFill="1" applyBorder="1" applyAlignment="1" applyProtection="1">
      <alignment/>
      <protection hidden="1"/>
    </xf>
    <xf numFmtId="0" fontId="1" fillId="2" borderId="5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5" xfId="24" applyFont="1" applyFill="1" applyBorder="1" applyAlignment="1" applyProtection="1">
      <alignment horizontal="left"/>
      <protection hidden="1"/>
    </xf>
    <xf numFmtId="1" fontId="1" fillId="2" borderId="5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5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85" fontId="5" fillId="2" borderId="11" xfId="27" applyNumberFormat="1" applyFont="1" applyFill="1" applyBorder="1" applyAlignment="1">
      <alignment/>
      <protection/>
    </xf>
    <xf numFmtId="0" fontId="4" fillId="2" borderId="9" xfId="26" applyFont="1" applyFill="1" applyBorder="1" applyAlignment="1">
      <alignment horizontal="center"/>
      <protection/>
    </xf>
    <xf numFmtId="0" fontId="21" fillId="2" borderId="0" xfId="0" applyFont="1" applyFill="1" applyAlignment="1">
      <alignment/>
    </xf>
    <xf numFmtId="180" fontId="11" fillId="2" borderId="5" xfId="29" applyNumberFormat="1" applyFont="1" applyFill="1" applyBorder="1" applyAlignment="1">
      <alignment horizontal="center"/>
      <protection/>
    </xf>
    <xf numFmtId="190" fontId="11" fillId="2" borderId="11" xfId="29" applyNumberFormat="1" applyFont="1" applyFill="1" applyBorder="1">
      <alignment/>
      <protection/>
    </xf>
    <xf numFmtId="184" fontId="21" fillId="2" borderId="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88" fontId="1" fillId="2" borderId="5" xfId="0" applyNumberFormat="1" applyFont="1" applyFill="1" applyBorder="1" applyAlignment="1">
      <alignment/>
    </xf>
    <xf numFmtId="0" fontId="5" fillId="2" borderId="6" xfId="26" applyFont="1" applyFill="1" applyBorder="1">
      <alignment/>
      <protection/>
    </xf>
    <xf numFmtId="0" fontId="8" fillId="2" borderId="6" xfId="26" applyFont="1" applyFill="1" applyBorder="1">
      <alignment/>
      <protection/>
    </xf>
    <xf numFmtId="181" fontId="9" fillId="2" borderId="11" xfId="27" applyNumberFormat="1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190" fontId="11" fillId="2" borderId="0" xfId="29" applyNumberFormat="1" applyFont="1" applyFill="1" applyBorder="1">
      <alignment/>
      <protection/>
    </xf>
    <xf numFmtId="184" fontId="6" fillId="2" borderId="5" xfId="0" applyNumberFormat="1" applyFont="1" applyFill="1" applyBorder="1" applyAlignment="1">
      <alignment horizontal="left"/>
    </xf>
    <xf numFmtId="200" fontId="0" fillId="2" borderId="5" xfId="0" applyNumberFormat="1" applyFont="1" applyFill="1" applyBorder="1" applyAlignment="1">
      <alignment/>
    </xf>
    <xf numFmtId="200" fontId="9" fillId="0" borderId="5" xfId="29" applyNumberFormat="1" applyFont="1" applyBorder="1" applyAlignment="1">
      <alignment/>
      <protection/>
    </xf>
    <xf numFmtId="200" fontId="0" fillId="2" borderId="5" xfId="0" applyNumberFormat="1" applyFont="1" applyFill="1" applyBorder="1" applyAlignment="1">
      <alignment/>
    </xf>
    <xf numFmtId="200" fontId="0" fillId="2" borderId="11" xfId="0" applyNumberFormat="1" applyFont="1" applyFill="1" applyBorder="1" applyAlignment="1">
      <alignment/>
    </xf>
    <xf numFmtId="200" fontId="0" fillId="2" borderId="5" xfId="0" applyNumberFormat="1" applyFont="1" applyFill="1" applyBorder="1" applyAlignment="1">
      <alignment horizontal="right"/>
    </xf>
    <xf numFmtId="200" fontId="0" fillId="2" borderId="9" xfId="0" applyNumberFormat="1" applyFont="1" applyFill="1" applyBorder="1" applyAlignment="1">
      <alignment/>
    </xf>
    <xf numFmtId="208" fontId="0" fillId="2" borderId="5" xfId="0" applyNumberFormat="1" applyFont="1" applyFill="1" applyBorder="1" applyAlignment="1">
      <alignment/>
    </xf>
    <xf numFmtId="206" fontId="0" fillId="2" borderId="5" xfId="0" applyNumberFormat="1" applyFont="1" applyFill="1" applyBorder="1" applyAlignment="1">
      <alignment/>
    </xf>
    <xf numFmtId="206" fontId="0" fillId="2" borderId="9" xfId="0" applyNumberFormat="1" applyFont="1" applyFill="1" applyBorder="1" applyAlignment="1">
      <alignment/>
    </xf>
    <xf numFmtId="208" fontId="1" fillId="2" borderId="5" xfId="0" applyNumberFormat="1" applyFont="1" applyFill="1" applyBorder="1" applyAlignment="1">
      <alignment/>
    </xf>
    <xf numFmtId="206" fontId="0" fillId="2" borderId="5" xfId="0" applyNumberFormat="1" applyFont="1" applyFill="1" applyBorder="1" applyAlignment="1">
      <alignment horizontal="left"/>
    </xf>
    <xf numFmtId="209" fontId="0" fillId="2" borderId="5" xfId="0" applyNumberFormat="1" applyFont="1" applyFill="1" applyBorder="1" applyAlignment="1">
      <alignment/>
    </xf>
    <xf numFmtId="209" fontId="4" fillId="0" borderId="5" xfId="29" applyNumberFormat="1" applyFont="1" applyBorder="1" applyAlignment="1">
      <alignment/>
      <protection/>
    </xf>
    <xf numFmtId="209" fontId="0" fillId="2" borderId="11" xfId="0" applyNumberFormat="1" applyFont="1" applyFill="1" applyBorder="1" applyAlignment="1">
      <alignment/>
    </xf>
    <xf numFmtId="209" fontId="0" fillId="2" borderId="5" xfId="0" applyNumberFormat="1" applyFont="1" applyFill="1" applyBorder="1" applyAlignment="1">
      <alignment horizontal="right"/>
    </xf>
    <xf numFmtId="209" fontId="9" fillId="0" borderId="5" xfId="29" applyNumberFormat="1" applyFont="1" applyBorder="1" applyAlignment="1">
      <alignment/>
      <protection/>
    </xf>
    <xf numFmtId="209" fontId="0" fillId="2" borderId="8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91" fontId="0" fillId="2" borderId="0" xfId="0" applyNumberFormat="1" applyFill="1" applyAlignment="1">
      <alignment/>
    </xf>
    <xf numFmtId="169" fontId="0" fillId="2" borderId="5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85" fontId="5" fillId="2" borderId="11" xfId="28" applyNumberFormat="1" applyFont="1" applyFill="1" applyBorder="1" applyAlignment="1">
      <alignment horizontal="right"/>
      <protection/>
    </xf>
    <xf numFmtId="185" fontId="9" fillId="2" borderId="11" xfId="28" applyNumberFormat="1" applyFont="1" applyFill="1" applyBorder="1" applyAlignment="1">
      <alignment horizontal="left"/>
      <protection/>
    </xf>
    <xf numFmtId="198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176" fontId="4" fillId="2" borderId="5" xfId="29" applyNumberFormat="1" applyFont="1" applyFill="1" applyBorder="1" applyAlignment="1">
      <alignment/>
      <protection/>
    </xf>
    <xf numFmtId="0" fontId="0" fillId="0" borderId="7" xfId="0" applyBorder="1" applyAlignment="1">
      <alignment horizontal="center" vertical="center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94" fontId="0" fillId="2" borderId="14" xfId="24" applyNumberFormat="1" applyFont="1" applyFill="1" applyBorder="1" applyAlignment="1" applyProtection="1">
      <alignment horizontal="left"/>
      <protection hidden="1"/>
    </xf>
    <xf numFmtId="194" fontId="0" fillId="2" borderId="15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4" xfId="0" applyNumberFormat="1" applyFill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3" fontId="0" fillId="2" borderId="4" xfId="0" applyNumberFormat="1" applyFont="1" applyFill="1" applyBorder="1" applyAlignment="1">
      <alignment horizontal="center" vertical="center"/>
    </xf>
    <xf numFmtId="193" fontId="0" fillId="2" borderId="2" xfId="0" applyNumberFormat="1" applyFont="1" applyFill="1" applyBorder="1" applyAlignment="1">
      <alignment horizontal="center" vertical="center"/>
    </xf>
    <xf numFmtId="193" fontId="0" fillId="2" borderId="9" xfId="0" applyNumberFormat="1" applyFont="1" applyFill="1" applyBorder="1" applyAlignment="1">
      <alignment horizontal="center" vertical="center"/>
    </xf>
    <xf numFmtId="193" fontId="0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86" fontId="0" fillId="2" borderId="0" xfId="0" applyNumberFormat="1" applyFill="1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0" fontId="4" fillId="2" borderId="5" xfId="26" applyFont="1" applyFill="1" applyBorder="1" applyAlignment="1">
      <alignment horizontal="center"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 applyAlignment="1">
      <alignment horizontal="center"/>
      <protection/>
    </xf>
    <xf numFmtId="0" fontId="4" fillId="2" borderId="14" xfId="26" applyFont="1" applyFill="1" applyBorder="1" applyAlignment="1">
      <alignment horizontal="center" vertical="center"/>
      <protection/>
    </xf>
    <xf numFmtId="0" fontId="4" fillId="2" borderId="15" xfId="26" applyFont="1" applyFill="1" applyBorder="1" applyAlignment="1">
      <alignment horizontal="center" vertical="center"/>
      <protection/>
    </xf>
    <xf numFmtId="0" fontId="4" fillId="2" borderId="12" xfId="26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56</xdr:row>
      <xdr:rowOff>0</xdr:rowOff>
    </xdr:from>
    <xdr:to>
      <xdr:col>15</xdr:col>
      <xdr:colOff>409575</xdr:colOff>
      <xdr:row>56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2202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8</xdr:col>
      <xdr:colOff>152400</xdr:colOff>
      <xdr:row>47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9916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9</xdr:col>
      <xdr:colOff>104775</xdr:colOff>
      <xdr:row>51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50</xdr:row>
      <xdr:rowOff>9525</xdr:rowOff>
    </xdr:from>
    <xdr:to>
      <xdr:col>12</xdr:col>
      <xdr:colOff>619125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91630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4"/>
  <sheetViews>
    <sheetView workbookViewId="0" topLeftCell="A1">
      <selection activeCell="C29" sqref="C29"/>
    </sheetView>
  </sheetViews>
  <sheetFormatPr defaultColWidth="11.421875" defaultRowHeight="12.75"/>
  <cols>
    <col min="1" max="1" width="17.28125" style="214" customWidth="1"/>
    <col min="2" max="4" width="11.8515625" style="214" customWidth="1"/>
    <col min="5" max="5" width="12.421875" style="214" customWidth="1"/>
    <col min="6" max="7" width="11.8515625" style="214" customWidth="1"/>
    <col min="8" max="8" width="7.140625" style="214" customWidth="1"/>
    <col min="9" max="16384" width="11.421875" style="182" customWidth="1"/>
  </cols>
  <sheetData>
    <row r="1" spans="1:8" ht="19.5" customHeight="1">
      <c r="A1" s="178"/>
      <c r="B1" s="179" t="s">
        <v>99</v>
      </c>
      <c r="C1" s="180"/>
      <c r="D1" s="180"/>
      <c r="E1" s="180"/>
      <c r="F1" s="180"/>
      <c r="G1" s="180"/>
      <c r="H1" s="181"/>
    </row>
    <row r="2" spans="1:8" ht="19.5" customHeight="1">
      <c r="A2" s="183"/>
      <c r="B2" s="184" t="s">
        <v>100</v>
      </c>
      <c r="C2" s="185"/>
      <c r="D2" s="185"/>
      <c r="E2" s="185"/>
      <c r="F2" s="185"/>
      <c r="G2" s="185"/>
      <c r="H2" s="186"/>
    </row>
    <row r="3" spans="1:8" ht="12.75">
      <c r="A3" s="187"/>
      <c r="B3" s="188" t="s">
        <v>101</v>
      </c>
      <c r="C3" s="189"/>
      <c r="D3" s="189"/>
      <c r="E3" s="189"/>
      <c r="F3" s="189"/>
      <c r="G3" s="189"/>
      <c r="H3" s="190"/>
    </row>
    <row r="4" spans="1:8" ht="12.75">
      <c r="A4" s="191" t="s">
        <v>102</v>
      </c>
      <c r="B4" s="192" t="s">
        <v>103</v>
      </c>
      <c r="C4" s="192"/>
      <c r="D4" s="193"/>
      <c r="E4" s="192" t="s">
        <v>104</v>
      </c>
      <c r="F4" s="192" t="s">
        <v>105</v>
      </c>
      <c r="G4" s="192"/>
      <c r="H4" s="193"/>
    </row>
    <row r="5" spans="1:8" ht="12.75">
      <c r="A5" s="194" t="s">
        <v>106</v>
      </c>
      <c r="B5" s="195" t="s">
        <v>107</v>
      </c>
      <c r="C5" s="195"/>
      <c r="D5" s="196"/>
      <c r="E5" s="195" t="s">
        <v>106</v>
      </c>
      <c r="F5" s="195" t="s">
        <v>108</v>
      </c>
      <c r="G5" s="195"/>
      <c r="H5" s="196"/>
    </row>
    <row r="6" spans="1:8" ht="12.75">
      <c r="A6" s="194" t="s">
        <v>109</v>
      </c>
      <c r="B6" s="197" t="s">
        <v>110</v>
      </c>
      <c r="C6" s="195"/>
      <c r="D6" s="196"/>
      <c r="E6" s="195" t="s">
        <v>109</v>
      </c>
      <c r="F6" s="197" t="s">
        <v>111</v>
      </c>
      <c r="G6" s="198"/>
      <c r="H6" s="196"/>
    </row>
    <row r="7" spans="1:8" ht="12.75">
      <c r="A7" s="194" t="s">
        <v>112</v>
      </c>
      <c r="B7" s="197" t="s">
        <v>113</v>
      </c>
      <c r="C7" s="195"/>
      <c r="D7" s="196"/>
      <c r="E7" s="195" t="s">
        <v>112</v>
      </c>
      <c r="F7" s="197" t="s">
        <v>114</v>
      </c>
      <c r="G7" s="198"/>
      <c r="H7" s="196"/>
    </row>
    <row r="8" spans="1:8" ht="12.75">
      <c r="A8" s="199" t="s">
        <v>115</v>
      </c>
      <c r="B8" s="268" t="s">
        <v>116</v>
      </c>
      <c r="C8" s="269"/>
      <c r="D8" s="270"/>
      <c r="E8" s="200" t="s">
        <v>115</v>
      </c>
      <c r="F8" s="269" t="s">
        <v>117</v>
      </c>
      <c r="G8" s="269"/>
      <c r="H8" s="270"/>
    </row>
    <row r="9" spans="1:8" ht="12.75">
      <c r="A9" s="191"/>
      <c r="B9" s="192"/>
      <c r="C9" s="192"/>
      <c r="D9" s="192"/>
      <c r="E9" s="192"/>
      <c r="F9" s="192"/>
      <c r="G9" s="192"/>
      <c r="H9" s="193"/>
    </row>
    <row r="10" spans="1:8" ht="12.75">
      <c r="A10" s="201" t="s">
        <v>118</v>
      </c>
      <c r="B10" s="195"/>
      <c r="C10" s="195"/>
      <c r="D10" s="195"/>
      <c r="E10" s="195"/>
      <c r="F10" s="195"/>
      <c r="G10" s="195"/>
      <c r="H10" s="196"/>
    </row>
    <row r="11" spans="1:8" ht="12.75">
      <c r="A11" s="202" t="s">
        <v>145</v>
      </c>
      <c r="B11" s="203"/>
      <c r="C11" s="204"/>
      <c r="D11" s="204"/>
      <c r="E11" s="204"/>
      <c r="F11" s="204"/>
      <c r="G11" s="205"/>
      <c r="H11" s="206"/>
    </row>
    <row r="12" spans="1:8" ht="12.75">
      <c r="A12" s="207" t="s">
        <v>119</v>
      </c>
      <c r="B12" s="203"/>
      <c r="C12" s="204"/>
      <c r="D12" s="204"/>
      <c r="E12" s="204"/>
      <c r="F12" s="204"/>
      <c r="G12" s="205"/>
      <c r="H12" s="206"/>
    </row>
    <row r="13" spans="1:8" ht="12.75">
      <c r="A13" s="208">
        <v>2010</v>
      </c>
      <c r="B13" s="203"/>
      <c r="C13" s="203"/>
      <c r="D13" s="203"/>
      <c r="E13" s="203"/>
      <c r="F13" s="203"/>
      <c r="G13" s="195"/>
      <c r="H13" s="196"/>
    </row>
    <row r="14" spans="1:8" ht="12.75">
      <c r="A14" s="194"/>
      <c r="B14" s="195"/>
      <c r="C14" s="195"/>
      <c r="D14" s="195"/>
      <c r="E14" s="195"/>
      <c r="F14" s="195"/>
      <c r="G14" s="195"/>
      <c r="H14" s="196"/>
    </row>
    <row r="15" spans="1:8" ht="12.75">
      <c r="A15" s="194" t="s">
        <v>120</v>
      </c>
      <c r="B15" s="195"/>
      <c r="C15" s="209"/>
      <c r="D15" s="209"/>
      <c r="E15" s="209"/>
      <c r="F15" s="209"/>
      <c r="G15" s="195" t="s">
        <v>121</v>
      </c>
      <c r="H15" s="196"/>
    </row>
    <row r="16" spans="1:8" ht="12.75">
      <c r="A16" s="191" t="s">
        <v>122</v>
      </c>
      <c r="B16" s="273" t="s">
        <v>123</v>
      </c>
      <c r="C16" s="273"/>
      <c r="D16" s="273"/>
      <c r="E16" s="274"/>
      <c r="F16" s="209"/>
      <c r="G16" s="271">
        <v>40617</v>
      </c>
      <c r="H16" s="272"/>
    </row>
    <row r="17" spans="1:8" ht="12.75">
      <c r="A17" s="194" t="s">
        <v>109</v>
      </c>
      <c r="B17" s="266" t="s">
        <v>124</v>
      </c>
      <c r="C17" s="266"/>
      <c r="D17" s="266"/>
      <c r="E17" s="267"/>
      <c r="F17" s="195"/>
      <c r="G17" s="195"/>
      <c r="H17" s="196"/>
    </row>
    <row r="18" spans="1:8" ht="12.75">
      <c r="A18" s="199" t="s">
        <v>115</v>
      </c>
      <c r="B18" s="281" t="s">
        <v>125</v>
      </c>
      <c r="C18" s="282"/>
      <c r="D18" s="282"/>
      <c r="E18" s="210"/>
      <c r="F18" s="195"/>
      <c r="G18" s="195"/>
      <c r="H18" s="196"/>
    </row>
    <row r="19" spans="1:8" ht="12.75">
      <c r="A19" s="194"/>
      <c r="B19" s="195"/>
      <c r="C19" s="195"/>
      <c r="D19" s="195"/>
      <c r="E19" s="195"/>
      <c r="F19" s="195"/>
      <c r="G19" s="195"/>
      <c r="H19" s="196"/>
    </row>
    <row r="20" spans="1:8" ht="27" customHeight="1">
      <c r="A20" s="278" t="s">
        <v>126</v>
      </c>
      <c r="B20" s="279"/>
      <c r="C20" s="279"/>
      <c r="D20" s="279"/>
      <c r="E20" s="279"/>
      <c r="F20" s="279"/>
      <c r="G20" s="279"/>
      <c r="H20" s="280"/>
    </row>
    <row r="21" spans="1:8" ht="28.5" customHeight="1">
      <c r="A21" s="275" t="s">
        <v>127</v>
      </c>
      <c r="B21" s="276"/>
      <c r="C21" s="276"/>
      <c r="D21" s="276"/>
      <c r="E21" s="276"/>
      <c r="F21" s="276"/>
      <c r="G21" s="276"/>
      <c r="H21" s="277"/>
    </row>
    <row r="22" spans="1:8" ht="12.75">
      <c r="A22" s="283" t="s">
        <v>128</v>
      </c>
      <c r="B22" s="257"/>
      <c r="C22" s="257"/>
      <c r="D22" s="257"/>
      <c r="E22" s="257"/>
      <c r="F22" s="257"/>
      <c r="G22" s="257"/>
      <c r="H22" s="258"/>
    </row>
    <row r="23" spans="1:8" ht="12.75">
      <c r="A23" s="211"/>
      <c r="B23" s="212"/>
      <c r="C23" s="212"/>
      <c r="D23" s="212"/>
      <c r="E23" s="212"/>
      <c r="F23" s="212"/>
      <c r="G23" s="212"/>
      <c r="H23" s="213"/>
    </row>
    <row r="24" spans="1:8" ht="12">
      <c r="A24" s="182"/>
      <c r="B24" s="182"/>
      <c r="C24" s="182"/>
      <c r="D24" s="182"/>
      <c r="E24" s="182"/>
      <c r="F24" s="182"/>
      <c r="G24" s="182"/>
      <c r="H24" s="182"/>
    </row>
    <row r="25" spans="1:8" ht="12">
      <c r="A25" s="182"/>
      <c r="B25" s="182"/>
      <c r="C25" s="182"/>
      <c r="D25" s="182"/>
      <c r="E25" s="182"/>
      <c r="F25" s="182"/>
      <c r="G25" s="182"/>
      <c r="H25" s="182"/>
    </row>
    <row r="26" spans="1:8" ht="12">
      <c r="A26" s="182"/>
      <c r="B26" s="182"/>
      <c r="C26" s="182"/>
      <c r="D26" s="182"/>
      <c r="E26" s="182"/>
      <c r="F26" s="182"/>
      <c r="G26" s="182"/>
      <c r="H26" s="182"/>
    </row>
    <row r="27" spans="1:8" ht="12">
      <c r="A27" s="182"/>
      <c r="B27" s="182"/>
      <c r="C27" s="182"/>
      <c r="D27" s="182"/>
      <c r="E27" s="182"/>
      <c r="F27" s="182"/>
      <c r="G27" s="182"/>
      <c r="H27" s="182"/>
    </row>
    <row r="28" spans="1:8" ht="12">
      <c r="A28" s="182"/>
      <c r="B28" s="182"/>
      <c r="C28" s="182"/>
      <c r="D28" s="182"/>
      <c r="E28" s="182"/>
      <c r="F28" s="182"/>
      <c r="G28" s="182"/>
      <c r="H28" s="182"/>
    </row>
    <row r="29" spans="1:8" ht="12">
      <c r="A29" s="182"/>
      <c r="B29" s="182"/>
      <c r="C29" s="182"/>
      <c r="D29" s="182"/>
      <c r="E29" s="182"/>
      <c r="F29" s="182"/>
      <c r="G29" s="182"/>
      <c r="H29" s="182"/>
    </row>
    <row r="30" spans="1:8" ht="12">
      <c r="A30" s="182"/>
      <c r="B30" s="182"/>
      <c r="C30" s="182"/>
      <c r="D30" s="182"/>
      <c r="E30" s="182"/>
      <c r="F30" s="182"/>
      <c r="G30" s="182"/>
      <c r="H30" s="182"/>
    </row>
    <row r="31" spans="1:8" ht="12">
      <c r="A31" s="182"/>
      <c r="B31" s="182"/>
      <c r="C31" s="182"/>
      <c r="D31" s="182"/>
      <c r="E31" s="182"/>
      <c r="F31" s="182"/>
      <c r="G31" s="182"/>
      <c r="H31" s="182"/>
    </row>
    <row r="32" spans="1:8" ht="12">
      <c r="A32" s="182"/>
      <c r="B32" s="182"/>
      <c r="C32" s="182"/>
      <c r="D32" s="182"/>
      <c r="E32" s="182"/>
      <c r="F32" s="182"/>
      <c r="G32" s="182"/>
      <c r="H32" s="182"/>
    </row>
    <row r="33" spans="1:8" ht="12">
      <c r="A33" s="182"/>
      <c r="B33" s="182"/>
      <c r="C33" s="182"/>
      <c r="D33" s="182"/>
      <c r="E33" s="182"/>
      <c r="F33" s="182"/>
      <c r="G33" s="182"/>
      <c r="H33" s="182"/>
    </row>
    <row r="34" spans="1:8" ht="12">
      <c r="A34" s="182"/>
      <c r="B34" s="182"/>
      <c r="C34" s="182"/>
      <c r="D34" s="182"/>
      <c r="E34" s="182"/>
      <c r="F34" s="182"/>
      <c r="G34" s="182"/>
      <c r="H34" s="182"/>
    </row>
    <row r="35" spans="1:8" ht="12">
      <c r="A35" s="182"/>
      <c r="B35" s="182"/>
      <c r="C35" s="182"/>
      <c r="D35" s="182"/>
      <c r="E35" s="182"/>
      <c r="F35" s="182"/>
      <c r="G35" s="182"/>
      <c r="H35" s="182"/>
    </row>
    <row r="36" spans="1:8" ht="12">
      <c r="A36" s="182"/>
      <c r="B36" s="182"/>
      <c r="C36" s="182"/>
      <c r="D36" s="182"/>
      <c r="E36" s="182"/>
      <c r="F36" s="182"/>
      <c r="G36" s="182"/>
      <c r="H36" s="182"/>
    </row>
    <row r="37" spans="1:8" ht="12">
      <c r="A37" s="182"/>
      <c r="B37" s="182"/>
      <c r="C37" s="182"/>
      <c r="D37" s="182"/>
      <c r="E37" s="182"/>
      <c r="F37" s="182"/>
      <c r="G37" s="182"/>
      <c r="H37" s="182"/>
    </row>
    <row r="38" spans="1:8" ht="12">
      <c r="A38" s="182"/>
      <c r="B38" s="182"/>
      <c r="C38" s="182"/>
      <c r="D38" s="182"/>
      <c r="E38" s="182"/>
      <c r="F38" s="182"/>
      <c r="G38" s="182"/>
      <c r="H38" s="182"/>
    </row>
    <row r="39" spans="1:8" ht="12">
      <c r="A39" s="182"/>
      <c r="B39" s="182"/>
      <c r="C39" s="182"/>
      <c r="D39" s="182"/>
      <c r="E39" s="182"/>
      <c r="F39" s="182"/>
      <c r="G39" s="182"/>
      <c r="H39" s="182"/>
    </row>
    <row r="40" spans="1:8" ht="12">
      <c r="A40" s="182"/>
      <c r="B40" s="182"/>
      <c r="C40" s="182"/>
      <c r="D40" s="182"/>
      <c r="E40" s="182"/>
      <c r="F40" s="182"/>
      <c r="G40" s="182"/>
      <c r="H40" s="182"/>
    </row>
    <row r="41" spans="1:8" ht="12">
      <c r="A41" s="182"/>
      <c r="B41" s="182"/>
      <c r="C41" s="182"/>
      <c r="D41" s="182"/>
      <c r="E41" s="182"/>
      <c r="F41" s="182"/>
      <c r="G41" s="182"/>
      <c r="H41" s="182"/>
    </row>
    <row r="42" spans="1:8" ht="12">
      <c r="A42" s="182"/>
      <c r="B42" s="182"/>
      <c r="C42" s="182"/>
      <c r="D42" s="182"/>
      <c r="E42" s="182"/>
      <c r="F42" s="182"/>
      <c r="G42" s="182"/>
      <c r="H42" s="182"/>
    </row>
    <row r="43" spans="1:8" ht="12">
      <c r="A43" s="182"/>
      <c r="B43" s="182"/>
      <c r="C43" s="182"/>
      <c r="D43" s="182"/>
      <c r="E43" s="182"/>
      <c r="F43" s="182"/>
      <c r="G43" s="182"/>
      <c r="H43" s="182"/>
    </row>
    <row r="44" spans="1:8" ht="12">
      <c r="A44" s="182"/>
      <c r="B44" s="182"/>
      <c r="C44" s="182"/>
      <c r="D44" s="182"/>
      <c r="E44" s="182"/>
      <c r="F44" s="182"/>
      <c r="G44" s="182"/>
      <c r="H44" s="18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0"/>
  <sheetViews>
    <sheetView tabSelected="1" workbookViewId="0" topLeftCell="A1">
      <selection activeCell="M17" sqref="M17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7" width="11.140625" style="1" customWidth="1"/>
    <col min="8" max="8" width="10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59" t="s">
        <v>77</v>
      </c>
      <c r="B1" s="259"/>
      <c r="C1" s="259"/>
      <c r="D1" s="259"/>
      <c r="E1" s="2"/>
      <c r="F1" s="2"/>
      <c r="G1" s="2"/>
      <c r="H1" s="4"/>
      <c r="I1" s="2"/>
      <c r="K1" s="2"/>
    </row>
    <row r="2" spans="1:11" ht="7.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31" t="s">
        <v>0</v>
      </c>
      <c r="E3" s="132" t="s">
        <v>1</v>
      </c>
      <c r="F3" s="260" t="s">
        <v>2</v>
      </c>
      <c r="G3" s="261"/>
      <c r="H3" s="261"/>
      <c r="I3" s="2"/>
      <c r="K3" s="2"/>
    </row>
    <row r="4" spans="1:11" ht="12.75">
      <c r="A4" s="284" t="s">
        <v>13</v>
      </c>
      <c r="B4" s="284"/>
      <c r="C4" s="285"/>
      <c r="D4" s="288">
        <v>2010</v>
      </c>
      <c r="E4" s="289"/>
      <c r="F4" s="292">
        <v>2010</v>
      </c>
      <c r="G4" s="292">
        <v>2009</v>
      </c>
      <c r="H4" s="9" t="s">
        <v>3</v>
      </c>
      <c r="I4" s="2"/>
      <c r="K4" s="2"/>
    </row>
    <row r="5" spans="1:9" ht="12.75">
      <c r="A5" s="12"/>
      <c r="B5" s="163" t="s">
        <v>4</v>
      </c>
      <c r="C5" s="13"/>
      <c r="D5" s="290"/>
      <c r="E5" s="291"/>
      <c r="F5" s="293"/>
      <c r="G5" s="293"/>
      <c r="H5" s="11" t="s">
        <v>93</v>
      </c>
      <c r="I5" s="2"/>
    </row>
    <row r="6" spans="1:11" ht="6.75" customHeight="1">
      <c r="A6" s="7"/>
      <c r="B6" s="7"/>
      <c r="C6" s="2"/>
      <c r="D6" s="126"/>
      <c r="E6" s="116"/>
      <c r="F6" s="116"/>
      <c r="G6" s="116"/>
      <c r="H6" s="127"/>
      <c r="I6" s="2"/>
      <c r="K6" s="2"/>
    </row>
    <row r="7" spans="1:11" ht="12.75" customHeight="1">
      <c r="A7" s="16" t="s">
        <v>4</v>
      </c>
      <c r="B7" s="17"/>
      <c r="C7" s="18" t="s">
        <v>6</v>
      </c>
      <c r="D7" s="226">
        <f>617+442</f>
        <v>1059</v>
      </c>
      <c r="E7" s="19">
        <f>F7-D7</f>
        <v>1242</v>
      </c>
      <c r="F7" s="31">
        <v>2301</v>
      </c>
      <c r="G7" s="31">
        <v>4025</v>
      </c>
      <c r="H7" s="22">
        <f>SUM(F7/G7)*100-100</f>
        <v>-42.83229813664596</v>
      </c>
      <c r="I7" s="2"/>
      <c r="J7" s="20"/>
      <c r="K7" s="2"/>
    </row>
    <row r="8" spans="1:13" ht="15" customHeight="1">
      <c r="A8" s="7" t="s">
        <v>4</v>
      </c>
      <c r="B8" s="7"/>
      <c r="C8" s="18" t="s">
        <v>7</v>
      </c>
      <c r="D8" s="226">
        <f>646.8+821.1</f>
        <v>1467.9</v>
      </c>
      <c r="E8" s="19">
        <f>F8-D8</f>
        <v>1779.5610000000001</v>
      </c>
      <c r="F8" s="31">
        <v>3247.4610000000002</v>
      </c>
      <c r="G8" s="31">
        <v>5808.1849999999995</v>
      </c>
      <c r="H8" s="22">
        <f>SUM(F8/G8)*100-100</f>
        <v>-44.08819622653203</v>
      </c>
      <c r="I8" s="2"/>
      <c r="K8" s="2"/>
      <c r="L8" s="71"/>
      <c r="M8" s="71"/>
    </row>
    <row r="9" spans="1:13" ht="12.75">
      <c r="A9" s="7"/>
      <c r="B9" s="7"/>
      <c r="C9" s="18"/>
      <c r="D9" s="46"/>
      <c r="E9" s="46"/>
      <c r="F9" s="47"/>
      <c r="G9" s="47"/>
      <c r="H9" s="22"/>
      <c r="I9" s="2"/>
      <c r="K9" s="2"/>
      <c r="M9" s="35" t="s">
        <v>4</v>
      </c>
    </row>
    <row r="10" spans="1:13" ht="12.75">
      <c r="A10" s="7"/>
      <c r="B10" s="4"/>
      <c r="C10" s="2"/>
      <c r="D10" s="2"/>
      <c r="E10" s="2"/>
      <c r="F10" s="21" t="s">
        <v>4</v>
      </c>
      <c r="G10" s="21"/>
      <c r="H10" s="22"/>
      <c r="I10" s="2"/>
      <c r="K10" s="2"/>
      <c r="L10" s="2"/>
      <c r="M10" s="2"/>
    </row>
    <row r="11" spans="1:13" s="71" customFormat="1" ht="12.75">
      <c r="A11" s="65" t="s">
        <v>78</v>
      </c>
      <c r="B11" s="66"/>
      <c r="C11" s="65"/>
      <c r="D11" s="67"/>
      <c r="E11" s="65"/>
      <c r="F11" s="65"/>
      <c r="G11" s="65"/>
      <c r="H11" s="70"/>
      <c r="I11" s="65"/>
      <c r="J11" s="65"/>
      <c r="K11" s="65"/>
      <c r="L11" s="1"/>
      <c r="M11" s="1"/>
    </row>
    <row r="12" spans="1:13" ht="7.5" customHeight="1">
      <c r="A12" s="2"/>
      <c r="B12" s="2"/>
      <c r="C12" s="2"/>
      <c r="D12" s="23"/>
      <c r="E12" s="24"/>
      <c r="F12" s="24"/>
      <c r="G12" s="24"/>
      <c r="H12" s="25"/>
      <c r="I12" s="2"/>
      <c r="K12" s="2"/>
      <c r="L12" s="2"/>
      <c r="M12" s="2"/>
    </row>
    <row r="13" spans="1:11" ht="20.25" customHeight="1">
      <c r="A13" s="5"/>
      <c r="B13" s="5"/>
      <c r="C13" s="6"/>
      <c r="D13" s="133" t="s">
        <v>0</v>
      </c>
      <c r="E13" s="134" t="s">
        <v>1</v>
      </c>
      <c r="F13" s="286" t="s">
        <v>2</v>
      </c>
      <c r="G13" s="287"/>
      <c r="H13" s="287"/>
      <c r="I13" s="2"/>
      <c r="K13" s="2"/>
    </row>
    <row r="14" spans="1:11" ht="18.75" customHeight="1">
      <c r="A14" s="64" t="s">
        <v>19</v>
      </c>
      <c r="B14" s="26"/>
      <c r="C14" s="10" t="s">
        <v>10</v>
      </c>
      <c r="D14" s="136">
        <v>2010</v>
      </c>
      <c r="E14" s="27"/>
      <c r="F14" s="137">
        <v>2010</v>
      </c>
      <c r="G14" s="137">
        <v>2009</v>
      </c>
      <c r="H14" s="28" t="s">
        <v>3</v>
      </c>
      <c r="I14" s="2"/>
      <c r="K14" s="2"/>
    </row>
    <row r="15" spans="1:11" ht="12.75">
      <c r="A15" s="12"/>
      <c r="B15" s="12"/>
      <c r="C15" s="13"/>
      <c r="D15" s="138"/>
      <c r="E15" s="135" t="s">
        <v>8</v>
      </c>
      <c r="F15" s="29"/>
      <c r="G15" s="29"/>
      <c r="H15" s="30" t="s">
        <v>9</v>
      </c>
      <c r="I15" s="2"/>
      <c r="K15" s="2"/>
    </row>
    <row r="16" spans="1:11" ht="6" customHeight="1">
      <c r="A16" s="7"/>
      <c r="B16" s="7"/>
      <c r="C16" s="2"/>
      <c r="D16" s="129"/>
      <c r="E16" s="32"/>
      <c r="F16" s="32"/>
      <c r="G16" s="32"/>
      <c r="H16" s="33"/>
      <c r="I16" s="2"/>
      <c r="K16" s="2"/>
    </row>
    <row r="17" spans="1:11" ht="12.75">
      <c r="A17" s="2" t="s">
        <v>80</v>
      </c>
      <c r="B17" s="2"/>
      <c r="C17" s="2"/>
      <c r="D17" s="252" t="s">
        <v>140</v>
      </c>
      <c r="E17" s="128">
        <v>3</v>
      </c>
      <c r="F17" s="129">
        <v>3.3</v>
      </c>
      <c r="G17" s="129">
        <v>4</v>
      </c>
      <c r="H17" s="22">
        <f aca="true" t="shared" si="0" ref="H17:H25">SUM(F17/G17)*100-100</f>
        <v>-17.5</v>
      </c>
      <c r="I17" s="2"/>
      <c r="K17" s="2"/>
    </row>
    <row r="18" spans="1:11" ht="12.75">
      <c r="A18" s="2" t="s">
        <v>81</v>
      </c>
      <c r="B18" s="2"/>
      <c r="C18" s="2"/>
      <c r="D18" s="129">
        <v>659.9</v>
      </c>
      <c r="E18" s="128">
        <f>F18-D18</f>
        <v>840.0780000000001</v>
      </c>
      <c r="F18" s="129">
        <v>1499.978</v>
      </c>
      <c r="G18" s="129">
        <v>3202</v>
      </c>
      <c r="H18" s="22">
        <f t="shared" si="0"/>
        <v>-53.154965646470956</v>
      </c>
      <c r="I18" s="2"/>
      <c r="K18" s="2"/>
    </row>
    <row r="19" spans="1:11" ht="12.75">
      <c r="A19" s="2" t="s">
        <v>82</v>
      </c>
      <c r="B19" s="2"/>
      <c r="C19" s="2"/>
      <c r="D19" s="129">
        <v>110</v>
      </c>
      <c r="E19" s="128">
        <f>F19-D19</f>
        <v>105</v>
      </c>
      <c r="F19" s="129">
        <v>215</v>
      </c>
      <c r="G19" s="129">
        <v>184</v>
      </c>
      <c r="H19" s="22">
        <f t="shared" si="0"/>
        <v>16.847826086956516</v>
      </c>
      <c r="I19" s="2"/>
      <c r="K19" s="2"/>
    </row>
    <row r="20" spans="1:11" ht="12.75">
      <c r="A20" s="2" t="s">
        <v>83</v>
      </c>
      <c r="B20" s="2"/>
      <c r="C20" s="2"/>
      <c r="D20" s="129">
        <v>74</v>
      </c>
      <c r="E20" s="128">
        <f>F20-D20</f>
        <v>76</v>
      </c>
      <c r="F20" s="129">
        <v>150</v>
      </c>
      <c r="G20" s="129">
        <v>112</v>
      </c>
      <c r="H20" s="22">
        <f t="shared" si="0"/>
        <v>33.928571428571416</v>
      </c>
      <c r="I20" s="2"/>
      <c r="K20" s="34" t="s">
        <v>4</v>
      </c>
    </row>
    <row r="21" spans="1:11" ht="12.75">
      <c r="A21" s="2" t="s">
        <v>84</v>
      </c>
      <c r="B21" s="2"/>
      <c r="C21" s="2"/>
      <c r="D21" s="129">
        <v>166</v>
      </c>
      <c r="E21" s="128">
        <f>F21-D21</f>
        <v>200</v>
      </c>
      <c r="F21" s="129">
        <v>366</v>
      </c>
      <c r="G21" s="129">
        <v>483</v>
      </c>
      <c r="H21" s="22">
        <f t="shared" si="0"/>
        <v>-24.223602484472053</v>
      </c>
      <c r="I21" s="2"/>
      <c r="K21" s="2"/>
    </row>
    <row r="22" spans="1:11" ht="12.75">
      <c r="A22" s="2" t="s">
        <v>85</v>
      </c>
      <c r="B22" s="2"/>
      <c r="C22" s="2"/>
      <c r="D22" s="129">
        <v>137</v>
      </c>
      <c r="E22" s="128">
        <f>F22-D22</f>
        <v>170</v>
      </c>
      <c r="F22" s="129">
        <v>307</v>
      </c>
      <c r="G22" s="129">
        <v>471</v>
      </c>
      <c r="H22" s="22">
        <f t="shared" si="0"/>
        <v>-34.819532908704886</v>
      </c>
      <c r="I22" s="2"/>
      <c r="K22" s="2"/>
    </row>
    <row r="23" spans="1:11" ht="6" customHeight="1">
      <c r="A23" s="2"/>
      <c r="B23" s="2"/>
      <c r="C23" s="2"/>
      <c r="D23" s="130"/>
      <c r="E23" s="69"/>
      <c r="F23" s="130"/>
      <c r="G23" s="130"/>
      <c r="H23" s="49"/>
      <c r="I23" s="2"/>
      <c r="K23" s="2"/>
    </row>
    <row r="24" spans="1:11" ht="5.25" customHeight="1">
      <c r="A24" s="5"/>
      <c r="B24" s="5"/>
      <c r="C24" s="5"/>
      <c r="D24" s="122"/>
      <c r="E24" s="68"/>
      <c r="F24" s="122"/>
      <c r="G24" s="122"/>
      <c r="H24" s="22"/>
      <c r="I24" s="2"/>
      <c r="K24" s="2"/>
    </row>
    <row r="25" spans="1:11" s="39" customFormat="1" ht="12.75">
      <c r="A25" s="37" t="s">
        <v>11</v>
      </c>
      <c r="B25" s="37"/>
      <c r="C25" s="37"/>
      <c r="D25" s="251">
        <v>1147</v>
      </c>
      <c r="E25" s="251">
        <f>F25-D25</f>
        <v>1512.5</v>
      </c>
      <c r="F25" s="215">
        <v>2659.5</v>
      </c>
      <c r="G25" s="215">
        <v>4456</v>
      </c>
      <c r="H25" s="38">
        <f t="shared" si="0"/>
        <v>-40.31642728904848</v>
      </c>
      <c r="I25" s="37"/>
      <c r="J25" s="37"/>
      <c r="K25" s="37"/>
    </row>
    <row r="26" spans="1:13" s="39" customFormat="1" ht="12.75">
      <c r="A26" s="37"/>
      <c r="B26" s="37"/>
      <c r="C26" s="37"/>
      <c r="D26" s="44"/>
      <c r="E26" s="44"/>
      <c r="F26" s="45"/>
      <c r="G26" s="45"/>
      <c r="H26" s="38"/>
      <c r="I26" s="37"/>
      <c r="J26" s="37"/>
      <c r="K26" s="37"/>
      <c r="L26" s="1"/>
      <c r="M26" s="1"/>
    </row>
    <row r="27" spans="1:11" ht="12.75">
      <c r="A27" s="2"/>
      <c r="B27" s="2"/>
      <c r="C27" s="2"/>
      <c r="D27" s="40"/>
      <c r="E27" s="40"/>
      <c r="F27" s="41"/>
      <c r="G27" s="41"/>
      <c r="H27" s="22"/>
      <c r="I27" s="2"/>
      <c r="K27" s="2"/>
    </row>
    <row r="28" spans="1:13" s="71" customFormat="1" ht="12.75">
      <c r="A28" s="65" t="s">
        <v>79</v>
      </c>
      <c r="B28" s="66"/>
      <c r="C28" s="65"/>
      <c r="D28" s="67"/>
      <c r="E28" s="65"/>
      <c r="F28" s="65"/>
      <c r="G28" s="65"/>
      <c r="H28" s="70"/>
      <c r="I28" s="65"/>
      <c r="J28" s="65"/>
      <c r="K28" s="65"/>
      <c r="L28" s="1"/>
      <c r="M28" s="1"/>
    </row>
    <row r="29" spans="1:11" ht="7.5" customHeight="1">
      <c r="A29" s="12"/>
      <c r="B29" s="12"/>
      <c r="C29" s="12"/>
      <c r="D29" s="12"/>
      <c r="E29" s="12"/>
      <c r="F29" s="12"/>
      <c r="G29" s="12"/>
      <c r="H29" s="12"/>
      <c r="I29" s="2"/>
      <c r="K29" s="2"/>
    </row>
    <row r="30" spans="1:13" s="2" customFormat="1" ht="12.75">
      <c r="A30" s="262" t="s">
        <v>13</v>
      </c>
      <c r="B30" s="263"/>
      <c r="C30" s="264"/>
      <c r="D30" s="294">
        <v>2010</v>
      </c>
      <c r="E30" s="299"/>
      <c r="F30" s="294">
        <v>2009</v>
      </c>
      <c r="G30" s="295"/>
      <c r="H30" s="43" t="s">
        <v>3</v>
      </c>
      <c r="L30" s="1"/>
      <c r="M30" s="1"/>
    </row>
    <row r="31" spans="1:8" ht="12.75">
      <c r="A31" s="265"/>
      <c r="B31" s="265"/>
      <c r="C31" s="256"/>
      <c r="D31" s="300"/>
      <c r="E31" s="301"/>
      <c r="F31" s="296"/>
      <c r="G31" s="297"/>
      <c r="H31" s="15" t="s">
        <v>9</v>
      </c>
    </row>
    <row r="32" spans="4:13" s="2" customFormat="1" ht="6.75" customHeight="1">
      <c r="D32" s="42"/>
      <c r="E32" s="7"/>
      <c r="F32" s="42"/>
      <c r="G32" s="7"/>
      <c r="H32" s="42"/>
      <c r="L32" s="1"/>
      <c r="M32" s="1"/>
    </row>
    <row r="33" spans="1:11" ht="12.75">
      <c r="A33" s="2" t="s">
        <v>12</v>
      </c>
      <c r="B33" s="2"/>
      <c r="C33" s="2"/>
      <c r="D33" s="249">
        <f>SUM(D34:D35)</f>
        <v>1161</v>
      </c>
      <c r="E33" s="250"/>
      <c r="F33" s="249">
        <f>SUM(F34:F35)</f>
        <v>2002</v>
      </c>
      <c r="G33" s="250"/>
      <c r="H33" s="22">
        <f>SUM(D33/F33)*100-100</f>
        <v>-42.007992007992016</v>
      </c>
      <c r="I33" s="2"/>
      <c r="K33" s="2"/>
    </row>
    <row r="34" spans="1:11" ht="12.75">
      <c r="A34" s="2"/>
      <c r="B34" s="2"/>
      <c r="C34" s="2" t="s">
        <v>14</v>
      </c>
      <c r="D34" s="249">
        <v>675</v>
      </c>
      <c r="E34" s="250"/>
      <c r="F34" s="249">
        <v>1115</v>
      </c>
      <c r="G34" s="250"/>
      <c r="H34" s="22">
        <f aca="true" t="shared" si="1" ref="H34:H39">SUM(D34/F34)*100-100</f>
        <v>-39.46188340807175</v>
      </c>
      <c r="I34" s="2"/>
      <c r="K34" s="2"/>
    </row>
    <row r="35" spans="1:11" ht="12.75">
      <c r="A35" s="2"/>
      <c r="B35" s="2"/>
      <c r="C35" s="2" t="s">
        <v>76</v>
      </c>
      <c r="D35" s="249">
        <v>486</v>
      </c>
      <c r="E35" s="250"/>
      <c r="F35" s="249">
        <v>887</v>
      </c>
      <c r="G35" s="250"/>
      <c r="H35" s="22">
        <f t="shared" si="1"/>
        <v>-45.20856820744081</v>
      </c>
      <c r="I35" s="2"/>
      <c r="K35" s="2"/>
    </row>
    <row r="36" spans="1:11" ht="6" customHeight="1">
      <c r="A36" s="2"/>
      <c r="B36" s="2"/>
      <c r="C36" s="2"/>
      <c r="D36" s="249"/>
      <c r="E36" s="250"/>
      <c r="F36" s="249"/>
      <c r="G36" s="250"/>
      <c r="H36" s="22"/>
      <c r="I36" s="2"/>
      <c r="K36" s="2"/>
    </row>
    <row r="37" spans="1:11" ht="12.75">
      <c r="A37" s="298" t="s">
        <v>15</v>
      </c>
      <c r="B37" s="298"/>
      <c r="C37" s="298"/>
      <c r="D37" s="249">
        <f>SUM(D38:D39)</f>
        <v>1599</v>
      </c>
      <c r="E37" s="250"/>
      <c r="F37" s="249">
        <f>SUM(F38:F39)</f>
        <v>2447</v>
      </c>
      <c r="G37" s="250"/>
      <c r="H37" s="22">
        <f t="shared" si="1"/>
        <v>-34.65467919901921</v>
      </c>
      <c r="I37" s="2"/>
      <c r="K37" s="2"/>
    </row>
    <row r="38" spans="1:11" ht="12.75">
      <c r="A38" s="2"/>
      <c r="B38" s="2"/>
      <c r="C38" s="2" t="s">
        <v>14</v>
      </c>
      <c r="D38" s="249">
        <v>928</v>
      </c>
      <c r="E38" s="250"/>
      <c r="F38" s="249">
        <v>1357</v>
      </c>
      <c r="G38" s="250"/>
      <c r="H38" s="22">
        <f t="shared" si="1"/>
        <v>-31.61385408990421</v>
      </c>
      <c r="I38" s="2"/>
      <c r="K38" s="2"/>
    </row>
    <row r="39" spans="1:11" ht="12.75">
      <c r="A39" s="2"/>
      <c r="B39" s="2"/>
      <c r="C39" s="2" t="s">
        <v>76</v>
      </c>
      <c r="D39" s="249">
        <v>671</v>
      </c>
      <c r="E39" s="250"/>
      <c r="F39" s="249">
        <v>1090</v>
      </c>
      <c r="G39" s="250"/>
      <c r="H39" s="22">
        <f t="shared" si="1"/>
        <v>-38.44036697247707</v>
      </c>
      <c r="I39" s="2"/>
      <c r="K39" s="2"/>
    </row>
    <row r="40" spans="1:11" ht="8.25" customHeight="1">
      <c r="A40" s="2" t="s">
        <v>131</v>
      </c>
      <c r="B40" s="2"/>
      <c r="C40" s="2"/>
      <c r="D40" s="2"/>
      <c r="E40" s="2"/>
      <c r="F40" s="2"/>
      <c r="G40" s="2"/>
      <c r="H40" s="2"/>
      <c r="I40" s="2"/>
      <c r="K40" s="2"/>
    </row>
    <row r="41" spans="1:11" ht="12.75">
      <c r="A41" s="222" t="s">
        <v>132</v>
      </c>
      <c r="B41" s="2"/>
      <c r="C41" s="2"/>
      <c r="D41" s="7"/>
      <c r="E41" s="7"/>
      <c r="F41" s="2"/>
      <c r="G41" s="2"/>
      <c r="H41" s="2"/>
      <c r="I41" s="2"/>
      <c r="K41" s="2"/>
    </row>
    <row r="42" spans="1:11" ht="12.75">
      <c r="A42" s="2"/>
      <c r="B42" s="2"/>
      <c r="C42" s="2"/>
      <c r="D42" s="303"/>
      <c r="E42" s="303"/>
      <c r="F42" s="2"/>
      <c r="G42" s="2"/>
      <c r="H42" s="2"/>
      <c r="I42" s="2"/>
      <c r="K42" s="2"/>
    </row>
    <row r="43" spans="1:11" ht="12.75">
      <c r="A43" s="2"/>
      <c r="B43" s="2"/>
      <c r="C43" s="2"/>
      <c r="D43" s="302"/>
      <c r="E43" s="302"/>
      <c r="F43" s="2"/>
      <c r="G43" s="2"/>
      <c r="H43" s="2"/>
      <c r="I43" s="2"/>
      <c r="K43" s="2"/>
    </row>
    <row r="44" spans="1:11" ht="12.75">
      <c r="A44" s="2"/>
      <c r="B44" s="2"/>
      <c r="C44" s="2"/>
      <c r="D44" s="302"/>
      <c r="E44" s="302"/>
      <c r="F44" s="2"/>
      <c r="G44" s="2"/>
      <c r="H44" s="2"/>
      <c r="I44" s="2"/>
      <c r="K44" s="2"/>
    </row>
    <row r="45" spans="1:11" ht="12.75">
      <c r="A45" s="2"/>
      <c r="B45" s="2"/>
      <c r="C45" s="2"/>
      <c r="D45" s="176"/>
      <c r="E45" s="176"/>
      <c r="F45" s="2"/>
      <c r="G45" s="2"/>
      <c r="H45" s="2"/>
      <c r="I45" s="2"/>
      <c r="K45" s="2"/>
    </row>
    <row r="46" spans="1:11" ht="12.75">
      <c r="A46" s="2"/>
      <c r="B46" s="2"/>
      <c r="C46" s="2"/>
      <c r="D46" s="303"/>
      <c r="E46" s="303"/>
      <c r="F46" s="2"/>
      <c r="G46" s="2"/>
      <c r="H46" s="2"/>
      <c r="I46" s="2"/>
      <c r="K46" s="2"/>
    </row>
    <row r="47" spans="1:11" ht="12.75">
      <c r="A47" s="2"/>
      <c r="B47" s="2"/>
      <c r="C47" s="2"/>
      <c r="D47" s="302"/>
      <c r="E47" s="302"/>
      <c r="F47" s="2"/>
      <c r="G47" s="2"/>
      <c r="H47" s="2"/>
      <c r="I47" s="2"/>
      <c r="K47" s="2"/>
    </row>
    <row r="48" spans="1:11" ht="12.75">
      <c r="A48" s="2"/>
      <c r="B48" s="2"/>
      <c r="C48" s="2"/>
      <c r="D48" s="302"/>
      <c r="E48" s="302"/>
      <c r="F48" s="2"/>
      <c r="G48" s="2"/>
      <c r="H48" s="2"/>
      <c r="I48" s="2"/>
      <c r="K48" s="2"/>
    </row>
    <row r="49" spans="1:11" ht="12.75">
      <c r="A49" s="2"/>
      <c r="B49" s="2"/>
      <c r="C49" s="2"/>
      <c r="D49" s="7"/>
      <c r="E49" s="7"/>
      <c r="F49" s="2"/>
      <c r="G49" s="2"/>
      <c r="H49" s="2"/>
      <c r="I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</sheetData>
  <mergeCells count="17">
    <mergeCell ref="A37:C37"/>
    <mergeCell ref="D30:E31"/>
    <mergeCell ref="D48:E48"/>
    <mergeCell ref="D44:E44"/>
    <mergeCell ref="D42:E42"/>
    <mergeCell ref="D43:E43"/>
    <mergeCell ref="D46:E46"/>
    <mergeCell ref="D47:E47"/>
    <mergeCell ref="A1:D1"/>
    <mergeCell ref="F3:H3"/>
    <mergeCell ref="A30:C31"/>
    <mergeCell ref="A4:C4"/>
    <mergeCell ref="F13:H13"/>
    <mergeCell ref="D4:E5"/>
    <mergeCell ref="F4:F5"/>
    <mergeCell ref="G4:G5"/>
    <mergeCell ref="F30:G31"/>
  </mergeCells>
  <printOptions/>
  <pageMargins left="0.46" right="0.2" top="0.41" bottom="0.24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74"/>
  <sheetViews>
    <sheetView zoomScale="115" zoomScaleNormal="115" workbookViewId="0" topLeftCell="A13">
      <selection activeCell="I50" sqref="I50"/>
    </sheetView>
  </sheetViews>
  <sheetFormatPr defaultColWidth="11.421875" defaultRowHeight="12.75"/>
  <cols>
    <col min="1" max="1" width="3.7109375" style="48" customWidth="1"/>
    <col min="2" max="2" width="21.57421875" style="48" bestFit="1" customWidth="1"/>
    <col min="3" max="4" width="7.57421875" style="48" customWidth="1"/>
    <col min="5" max="5" width="8.7109375" style="48" customWidth="1"/>
    <col min="6" max="7" width="7.57421875" style="48" customWidth="1"/>
    <col min="8" max="8" width="10.140625" style="48" customWidth="1"/>
    <col min="9" max="10" width="7.57421875" style="48" customWidth="1"/>
    <col min="11" max="11" width="8.7109375" style="48" customWidth="1"/>
    <col min="12" max="12" width="11.421875" style="106" customWidth="1"/>
    <col min="13" max="16384" width="11.421875" style="48" customWidth="1"/>
  </cols>
  <sheetData>
    <row r="1" spans="1:8" ht="12.75">
      <c r="A1" s="72" t="s">
        <v>90</v>
      </c>
      <c r="C1" s="74"/>
      <c r="D1" s="74"/>
      <c r="E1" s="74"/>
      <c r="F1" s="74"/>
      <c r="G1" s="74"/>
      <c r="H1" s="74"/>
    </row>
    <row r="2" spans="1:8" ht="16.5" customHeight="1">
      <c r="A2" s="75"/>
      <c r="B2" s="75"/>
      <c r="C2" s="75"/>
      <c r="D2" s="77"/>
      <c r="E2" s="77"/>
      <c r="F2" s="74"/>
      <c r="G2" s="74"/>
      <c r="H2" s="74"/>
    </row>
    <row r="3" spans="1:11" ht="6" customHeight="1">
      <c r="A3" s="107"/>
      <c r="B3" s="108"/>
      <c r="C3" s="84"/>
      <c r="D3" s="81"/>
      <c r="E3" s="82"/>
      <c r="F3" s="83"/>
      <c r="G3" s="81"/>
      <c r="H3" s="84"/>
      <c r="I3" s="83"/>
      <c r="J3" s="81"/>
      <c r="K3" s="84"/>
    </row>
    <row r="4" spans="1:11" ht="12">
      <c r="A4" s="107"/>
      <c r="B4" s="109"/>
      <c r="C4" s="87"/>
      <c r="D4" s="85" t="s">
        <v>16</v>
      </c>
      <c r="E4" s="86"/>
      <c r="F4" s="87"/>
      <c r="G4" s="85" t="s">
        <v>17</v>
      </c>
      <c r="H4" s="77"/>
      <c r="I4" s="87"/>
      <c r="J4" s="85" t="s">
        <v>18</v>
      </c>
      <c r="K4" s="77"/>
    </row>
    <row r="5" spans="1:11" ht="6" customHeight="1">
      <c r="A5" s="107"/>
      <c r="B5" s="109"/>
      <c r="C5" s="87"/>
      <c r="D5" s="85"/>
      <c r="E5" s="86"/>
      <c r="F5" s="87"/>
      <c r="G5" s="85"/>
      <c r="H5" s="77"/>
      <c r="I5" s="87"/>
      <c r="J5" s="85"/>
      <c r="K5" s="77"/>
    </row>
    <row r="6" spans="1:11" ht="6" customHeight="1">
      <c r="A6" s="107"/>
      <c r="B6" s="109"/>
      <c r="C6" s="83"/>
      <c r="D6" s="81"/>
      <c r="E6" s="82"/>
      <c r="F6" s="83"/>
      <c r="G6" s="81"/>
      <c r="H6" s="84"/>
      <c r="I6" s="83"/>
      <c r="J6" s="81"/>
      <c r="K6" s="84"/>
    </row>
    <row r="7" spans="1:11" ht="12">
      <c r="A7" s="107"/>
      <c r="B7" s="109" t="s">
        <v>4</v>
      </c>
      <c r="C7" s="304" t="s">
        <v>2</v>
      </c>
      <c r="D7" s="305"/>
      <c r="E7" s="306"/>
      <c r="F7" s="304" t="s">
        <v>2</v>
      </c>
      <c r="G7" s="305"/>
      <c r="H7" s="306"/>
      <c r="I7" s="304" t="s">
        <v>2</v>
      </c>
      <c r="J7" s="305"/>
      <c r="K7" s="305"/>
    </row>
    <row r="8" spans="1:11" ht="6" customHeight="1">
      <c r="A8" s="107"/>
      <c r="B8" s="109"/>
      <c r="C8" s="80"/>
      <c r="D8" s="78"/>
      <c r="E8" s="79"/>
      <c r="F8" s="80"/>
      <c r="G8" s="78"/>
      <c r="H8" s="75"/>
      <c r="I8" s="80"/>
      <c r="J8" s="78"/>
      <c r="K8" s="75"/>
    </row>
    <row r="9" spans="1:11" ht="12">
      <c r="A9" s="107" t="s">
        <v>19</v>
      </c>
      <c r="B9" s="110" t="s">
        <v>20</v>
      </c>
      <c r="C9" s="309">
        <v>2010</v>
      </c>
      <c r="D9" s="309">
        <v>2009</v>
      </c>
      <c r="E9" s="54" t="s">
        <v>21</v>
      </c>
      <c r="F9" s="309">
        <v>2010</v>
      </c>
      <c r="G9" s="309">
        <v>2009</v>
      </c>
      <c r="H9" s="54" t="s">
        <v>21</v>
      </c>
      <c r="I9" s="309">
        <v>2010</v>
      </c>
      <c r="J9" s="309">
        <v>2009</v>
      </c>
      <c r="K9" s="55" t="s">
        <v>21</v>
      </c>
    </row>
    <row r="10" spans="1:11" ht="12">
      <c r="A10" s="107" t="s">
        <v>4</v>
      </c>
      <c r="B10" s="109"/>
      <c r="C10" s="310"/>
      <c r="D10" s="310"/>
      <c r="E10" s="56" t="s">
        <v>22</v>
      </c>
      <c r="F10" s="310"/>
      <c r="G10" s="310"/>
      <c r="H10" s="56" t="s">
        <v>22</v>
      </c>
      <c r="I10" s="310"/>
      <c r="J10" s="310"/>
      <c r="K10" s="55" t="s">
        <v>22</v>
      </c>
    </row>
    <row r="11" spans="1:11" ht="15" customHeight="1">
      <c r="A11" s="111"/>
      <c r="B11" s="112"/>
      <c r="C11" s="307" t="s">
        <v>23</v>
      </c>
      <c r="D11" s="308"/>
      <c r="E11" s="57" t="s">
        <v>5</v>
      </c>
      <c r="F11" s="307" t="s">
        <v>23</v>
      </c>
      <c r="G11" s="308"/>
      <c r="H11" s="57" t="s">
        <v>5</v>
      </c>
      <c r="I11" s="307" t="s">
        <v>23</v>
      </c>
      <c r="J11" s="308"/>
      <c r="K11" s="216" t="s">
        <v>5</v>
      </c>
    </row>
    <row r="12" spans="1:11" ht="14.25" customHeight="1">
      <c r="A12" s="107"/>
      <c r="B12" s="109"/>
      <c r="C12" s="63"/>
      <c r="D12" s="63"/>
      <c r="E12" s="58" t="s">
        <v>4</v>
      </c>
      <c r="F12" s="73"/>
      <c r="G12" s="73"/>
      <c r="H12" s="58" t="s">
        <v>4</v>
      </c>
      <c r="I12" s="73"/>
      <c r="K12" s="109"/>
    </row>
    <row r="13" spans="1:11" ht="12">
      <c r="A13" s="107">
        <v>0</v>
      </c>
      <c r="B13" s="59" t="s">
        <v>24</v>
      </c>
      <c r="C13" s="63"/>
      <c r="D13" s="63"/>
      <c r="E13" s="50"/>
      <c r="F13" s="73"/>
      <c r="G13" s="73"/>
      <c r="H13" s="61"/>
      <c r="I13" s="60"/>
      <c r="J13" s="60"/>
      <c r="K13" s="58"/>
    </row>
    <row r="14" spans="1:11" ht="12">
      <c r="A14" s="107" t="s">
        <v>4</v>
      </c>
      <c r="B14" s="59" t="s">
        <v>59</v>
      </c>
      <c r="C14" s="148">
        <v>88.7</v>
      </c>
      <c r="D14" s="148">
        <v>95.9</v>
      </c>
      <c r="E14" s="88">
        <f>SUM(C14/D14)*100-100</f>
        <v>-7.5078206465067865</v>
      </c>
      <c r="F14" s="148">
        <v>84</v>
      </c>
      <c r="G14" s="148">
        <v>133.5</v>
      </c>
      <c r="H14" s="88">
        <f>SUM(F14/G14)*100-100</f>
        <v>-37.07865168539326</v>
      </c>
      <c r="I14" s="147">
        <f>SUM(C14+F14)</f>
        <v>172.7</v>
      </c>
      <c r="J14" s="147">
        <v>229.4</v>
      </c>
      <c r="K14" s="88">
        <f>SUM(I14/J14)*100-100</f>
        <v>-24.716652136006985</v>
      </c>
    </row>
    <row r="15" spans="1:11" ht="16.5" customHeight="1">
      <c r="A15" s="113">
        <v>1</v>
      </c>
      <c r="B15" s="59" t="s">
        <v>26</v>
      </c>
      <c r="C15" s="148">
        <v>88.1</v>
      </c>
      <c r="D15" s="148">
        <v>95.9</v>
      </c>
      <c r="E15" s="88">
        <f>SUM(C15/D15)*100-100</f>
        <v>-8.133472367049023</v>
      </c>
      <c r="F15" s="148">
        <v>82.6</v>
      </c>
      <c r="G15" s="148">
        <v>128.8</v>
      </c>
      <c r="H15" s="88">
        <f>SUM(F15/G15)*100-100</f>
        <v>-35.869565217391326</v>
      </c>
      <c r="I15" s="147">
        <f>SUM(C15+F15)</f>
        <v>170.7</v>
      </c>
      <c r="J15" s="147">
        <v>224.7</v>
      </c>
      <c r="K15" s="88">
        <f>SUM(I15/J15)*100-100</f>
        <v>-24.032042723631506</v>
      </c>
    </row>
    <row r="16" spans="1:11" ht="15" customHeight="1">
      <c r="A16" s="107" t="s">
        <v>4</v>
      </c>
      <c r="B16" s="109"/>
      <c r="C16" s="148"/>
      <c r="D16" s="148"/>
      <c r="E16" s="88"/>
      <c r="F16" s="148"/>
      <c r="G16" s="148"/>
      <c r="H16" s="88"/>
      <c r="I16" s="147"/>
      <c r="J16" s="147"/>
      <c r="K16" s="88"/>
    </row>
    <row r="17" spans="1:11" ht="12">
      <c r="A17" s="107">
        <v>1</v>
      </c>
      <c r="B17" s="59" t="s">
        <v>27</v>
      </c>
      <c r="C17" s="148"/>
      <c r="D17" s="148"/>
      <c r="E17" s="88"/>
      <c r="F17" s="148"/>
      <c r="G17" s="148"/>
      <c r="H17" s="88"/>
      <c r="I17" s="148"/>
      <c r="J17" s="148"/>
      <c r="K17" s="88"/>
    </row>
    <row r="18" spans="2:11" ht="12">
      <c r="B18" s="59" t="s">
        <v>28</v>
      </c>
      <c r="C18" s="148">
        <v>204.7</v>
      </c>
      <c r="D18" s="148">
        <v>206.2</v>
      </c>
      <c r="E18" s="88">
        <f>SUM(C18/D18)*100-100</f>
        <v>-0.7274490785645042</v>
      </c>
      <c r="F18" s="148">
        <v>63.6</v>
      </c>
      <c r="G18" s="148">
        <v>82.5</v>
      </c>
      <c r="H18" s="88">
        <f>SUM(F18/G18)*100-100</f>
        <v>-22.909090909090907</v>
      </c>
      <c r="I18" s="147">
        <f>SUM(C18+F18)</f>
        <v>268.3</v>
      </c>
      <c r="J18" s="148">
        <v>288.7</v>
      </c>
      <c r="K18" s="88">
        <f>SUM(I18/J18)*100-100</f>
        <v>-7.066158642189109</v>
      </c>
    </row>
    <row r="19" spans="1:11" ht="16.5" customHeight="1">
      <c r="A19" s="107">
        <v>17</v>
      </c>
      <c r="B19" s="59" t="s">
        <v>29</v>
      </c>
      <c r="C19" s="148">
        <v>199.7</v>
      </c>
      <c r="D19" s="148">
        <v>193</v>
      </c>
      <c r="E19" s="88">
        <f>SUM(C19/D19)*100-100</f>
        <v>3.471502590673566</v>
      </c>
      <c r="F19" s="148" t="s">
        <v>129</v>
      </c>
      <c r="G19" s="148">
        <v>2.2</v>
      </c>
      <c r="H19" s="229" t="s">
        <v>138</v>
      </c>
      <c r="I19" s="147">
        <v>199.7</v>
      </c>
      <c r="J19" s="148">
        <v>195.2</v>
      </c>
      <c r="K19" s="88">
        <f>SUM(I19/J19)*100-100</f>
        <v>2.3053278688524728</v>
      </c>
    </row>
    <row r="20" spans="1:11" ht="15" customHeight="1">
      <c r="A20" s="107"/>
      <c r="B20" s="59"/>
      <c r="C20" s="148"/>
      <c r="D20" s="148"/>
      <c r="E20" s="61"/>
      <c r="F20" s="148"/>
      <c r="G20" s="148"/>
      <c r="H20" s="61"/>
      <c r="I20" s="148"/>
      <c r="J20" s="148"/>
      <c r="K20" s="58"/>
    </row>
    <row r="21" spans="1:10" ht="12">
      <c r="A21" s="107">
        <v>2</v>
      </c>
      <c r="B21" s="59" t="s">
        <v>30</v>
      </c>
      <c r="C21" s="148"/>
      <c r="D21" s="148"/>
      <c r="F21" s="148"/>
      <c r="G21" s="148"/>
      <c r="I21" s="148"/>
      <c r="J21" s="148"/>
    </row>
    <row r="22" spans="1:11" ht="12.75">
      <c r="A22" s="107"/>
      <c r="B22" s="59" t="s">
        <v>31</v>
      </c>
      <c r="C22" s="148">
        <v>31.7</v>
      </c>
      <c r="D22" s="148">
        <v>44.2</v>
      </c>
      <c r="E22" s="88">
        <f>SUM(C22/D22)*100-100</f>
        <v>-28.280542986425345</v>
      </c>
      <c r="F22" s="89">
        <v>60.8</v>
      </c>
      <c r="G22" s="148" t="s">
        <v>144</v>
      </c>
      <c r="H22" s="229" t="s">
        <v>138</v>
      </c>
      <c r="I22" s="147">
        <f>SUM(C22)</f>
        <v>31.7</v>
      </c>
      <c r="J22" s="148">
        <v>44.2</v>
      </c>
      <c r="K22" s="88">
        <f>SUM(I22/J22)*100-100</f>
        <v>-28.280542986425345</v>
      </c>
    </row>
    <row r="23" spans="1:11" ht="16.5" customHeight="1">
      <c r="A23" s="107">
        <v>21</v>
      </c>
      <c r="B23" s="59" t="s">
        <v>32</v>
      </c>
      <c r="C23" s="148">
        <v>31.7</v>
      </c>
      <c r="D23" s="148">
        <v>44.2</v>
      </c>
      <c r="E23" s="88">
        <f>SUM(C23/D23)*100-100</f>
        <v>-28.280542986425345</v>
      </c>
      <c r="F23" s="89">
        <v>60.8</v>
      </c>
      <c r="G23" s="148" t="s">
        <v>144</v>
      </c>
      <c r="H23" s="229" t="s">
        <v>138</v>
      </c>
      <c r="I23" s="147">
        <f>SUM(C23)</f>
        <v>31.7</v>
      </c>
      <c r="J23" s="148">
        <v>44.2</v>
      </c>
      <c r="K23" s="88">
        <f>SUM(I23/J23)*100-100</f>
        <v>-28.280542986425345</v>
      </c>
    </row>
    <row r="24" spans="1:11" ht="15" customHeight="1">
      <c r="A24" s="107"/>
      <c r="B24" s="59"/>
      <c r="C24" s="148"/>
      <c r="D24" s="148"/>
      <c r="E24" s="88"/>
      <c r="F24" s="148"/>
      <c r="G24" s="148"/>
      <c r="H24" s="88"/>
      <c r="I24" s="148"/>
      <c r="J24" s="148"/>
      <c r="K24" s="88"/>
    </row>
    <row r="25" spans="1:11" ht="12">
      <c r="A25" s="107">
        <v>3</v>
      </c>
      <c r="B25" s="59" t="s">
        <v>33</v>
      </c>
      <c r="C25" s="148"/>
      <c r="D25" s="148"/>
      <c r="E25" s="88"/>
      <c r="F25" s="148"/>
      <c r="G25" s="148"/>
      <c r="H25" s="88"/>
      <c r="I25" s="148"/>
      <c r="J25" s="148"/>
      <c r="K25" s="88"/>
    </row>
    <row r="26" spans="1:17" ht="12">
      <c r="A26" s="107"/>
      <c r="B26" s="59" t="s">
        <v>34</v>
      </c>
      <c r="C26" s="148">
        <v>168.5</v>
      </c>
      <c r="D26" s="148">
        <v>440</v>
      </c>
      <c r="E26" s="88">
        <f>SUM(C26/D26)*100-100</f>
        <v>-61.70454545454545</v>
      </c>
      <c r="F26" s="148">
        <v>58.3</v>
      </c>
      <c r="G26" s="148">
        <v>1117.2</v>
      </c>
      <c r="H26" s="88">
        <f>SUM(F26/G26)*100-100</f>
        <v>-94.78159684926602</v>
      </c>
      <c r="I26" s="147">
        <f>SUM(C26+F26)</f>
        <v>226.8</v>
      </c>
      <c r="J26" s="148">
        <v>1557.2</v>
      </c>
      <c r="K26" s="88">
        <f>SUM(I26/J26)*100-100</f>
        <v>-85.43539686617005</v>
      </c>
      <c r="M26" s="253"/>
      <c r="N26" s="253"/>
      <c r="O26" s="253"/>
      <c r="P26" s="253"/>
      <c r="Q26" s="254"/>
    </row>
    <row r="27" spans="1:11" ht="16.5" customHeight="1">
      <c r="A27" s="107">
        <v>32</v>
      </c>
      <c r="B27" s="59" t="s">
        <v>35</v>
      </c>
      <c r="C27" s="150">
        <v>168.5</v>
      </c>
      <c r="D27" s="150">
        <v>440</v>
      </c>
      <c r="E27" s="88">
        <f>SUM(C27/D27)*100-100</f>
        <v>-61.70454545454545</v>
      </c>
      <c r="F27" s="150">
        <v>54.7</v>
      </c>
      <c r="G27" s="150">
        <v>1091.5</v>
      </c>
      <c r="H27" s="88">
        <f>SUM(F27/G27)*100-100</f>
        <v>-94.9885478699038</v>
      </c>
      <c r="I27" s="147">
        <f>SUM(C27+F27)</f>
        <v>223.2</v>
      </c>
      <c r="J27" s="147">
        <v>1531.5</v>
      </c>
      <c r="K27" s="88">
        <f>SUM(I27/J27)*100-100</f>
        <v>-85.4260528893242</v>
      </c>
    </row>
    <row r="28" spans="1:11" ht="15" customHeight="1">
      <c r="A28" s="107"/>
      <c r="B28" s="59"/>
      <c r="C28" s="148"/>
      <c r="D28" s="148"/>
      <c r="E28" s="88" t="s">
        <v>4</v>
      </c>
      <c r="F28" s="148"/>
      <c r="G28" s="148"/>
      <c r="H28" s="88"/>
      <c r="I28" s="148"/>
      <c r="J28" s="148"/>
      <c r="K28" s="88"/>
    </row>
    <row r="29" spans="1:11" ht="12">
      <c r="A29" s="107">
        <v>4</v>
      </c>
      <c r="B29" s="59" t="s">
        <v>36</v>
      </c>
      <c r="C29" s="148">
        <v>32.4</v>
      </c>
      <c r="D29" s="148">
        <v>10.1</v>
      </c>
      <c r="E29" s="88" t="s">
        <v>143</v>
      </c>
      <c r="F29" s="148">
        <v>1063.8</v>
      </c>
      <c r="G29" s="148">
        <v>1261</v>
      </c>
      <c r="H29" s="88">
        <f>SUM(F29/G29)*100-100</f>
        <v>-15.638382236320382</v>
      </c>
      <c r="I29" s="147">
        <f>SUM(C29+F29)</f>
        <v>1096.2</v>
      </c>
      <c r="J29" s="148">
        <v>1271.1</v>
      </c>
      <c r="K29" s="88">
        <f>SUM(I29/J29)*100-100</f>
        <v>-13.759735662025008</v>
      </c>
    </row>
    <row r="30" spans="1:11" ht="14.25" customHeight="1">
      <c r="A30" s="107"/>
      <c r="B30" s="59"/>
      <c r="C30" s="148"/>
      <c r="D30" s="148"/>
      <c r="E30" s="88" t="s">
        <v>4</v>
      </c>
      <c r="F30" s="148"/>
      <c r="G30" s="148"/>
      <c r="H30" s="88"/>
      <c r="I30" s="148"/>
      <c r="J30" s="148"/>
      <c r="K30" s="88"/>
    </row>
    <row r="31" spans="1:11" ht="15" customHeight="1">
      <c r="A31" s="107">
        <v>5</v>
      </c>
      <c r="B31" s="59" t="s">
        <v>37</v>
      </c>
      <c r="C31" s="148"/>
      <c r="D31" s="148"/>
      <c r="E31" s="88"/>
      <c r="F31" s="148"/>
      <c r="G31" s="148"/>
      <c r="H31" s="88"/>
      <c r="I31" s="148"/>
      <c r="J31" s="148"/>
      <c r="K31" s="88"/>
    </row>
    <row r="32" spans="1:11" ht="12">
      <c r="A32" s="107"/>
      <c r="B32" s="59" t="s">
        <v>38</v>
      </c>
      <c r="C32" s="148">
        <v>6.6</v>
      </c>
      <c r="D32" s="148">
        <v>0.6</v>
      </c>
      <c r="E32" s="88" t="s">
        <v>143</v>
      </c>
      <c r="F32" s="148">
        <v>4.9</v>
      </c>
      <c r="G32" s="148">
        <v>19.9</v>
      </c>
      <c r="H32" s="88">
        <f>SUM(F32/G32)*100-100</f>
        <v>-75.37688442211055</v>
      </c>
      <c r="I32" s="147">
        <f>SUM(C32+F32)</f>
        <v>11.5</v>
      </c>
      <c r="J32" s="148">
        <v>20.5</v>
      </c>
      <c r="K32" s="88">
        <f>SUM(I32/J32)*100-100</f>
        <v>-43.90243902439024</v>
      </c>
    </row>
    <row r="33" spans="1:11" ht="15" customHeight="1">
      <c r="A33" s="107"/>
      <c r="B33" s="59"/>
      <c r="C33" s="148"/>
      <c r="D33" s="148"/>
      <c r="E33" s="88" t="s">
        <v>4</v>
      </c>
      <c r="F33" s="148"/>
      <c r="G33" s="148"/>
      <c r="H33" s="88"/>
      <c r="I33" s="148"/>
      <c r="J33" s="148"/>
      <c r="K33" s="88"/>
    </row>
    <row r="34" spans="1:11" ht="12">
      <c r="A34" s="107">
        <v>6</v>
      </c>
      <c r="B34" s="59" t="s">
        <v>39</v>
      </c>
      <c r="C34" s="148">
        <v>354.6</v>
      </c>
      <c r="D34" s="148">
        <v>443.5</v>
      </c>
      <c r="E34" s="88">
        <f>SUM(C34/D34)*100-100</f>
        <v>-20.04509582863585</v>
      </c>
      <c r="F34" s="148">
        <v>111.7</v>
      </c>
      <c r="G34" s="148">
        <v>225.2</v>
      </c>
      <c r="H34" s="88">
        <f>SUM(F34/G34)*100-100</f>
        <v>-50.39964476021314</v>
      </c>
      <c r="I34" s="147">
        <f>SUM(C34+F34)</f>
        <v>466.3</v>
      </c>
      <c r="J34" s="148">
        <v>668.7</v>
      </c>
      <c r="K34" s="88">
        <f>SUM(I34/J34)*100-100</f>
        <v>-30.26768356512636</v>
      </c>
    </row>
    <row r="35" spans="1:11" ht="16.5" customHeight="1">
      <c r="A35" s="107">
        <v>61</v>
      </c>
      <c r="B35" s="59" t="s">
        <v>40</v>
      </c>
      <c r="C35" s="148">
        <v>127.4</v>
      </c>
      <c r="D35" s="148">
        <v>107.8</v>
      </c>
      <c r="E35" s="88">
        <f>SUM(C35/D35)*100-100</f>
        <v>18.181818181818187</v>
      </c>
      <c r="F35" s="168">
        <v>26.1</v>
      </c>
      <c r="G35" s="168">
        <v>132</v>
      </c>
      <c r="H35" s="88">
        <f>SUM(F35/G35)*100-100</f>
        <v>-80.22727272727272</v>
      </c>
      <c r="I35" s="147">
        <f>SUM(C35+F35)</f>
        <v>153.5</v>
      </c>
      <c r="J35" s="148">
        <v>239.8</v>
      </c>
      <c r="K35" s="88">
        <f>SUM(I35/J35)*100-100</f>
        <v>-35.9883236030025</v>
      </c>
    </row>
    <row r="36" spans="1:11" ht="15" customHeight="1">
      <c r="A36" s="107"/>
      <c r="B36" s="59" t="s">
        <v>4</v>
      </c>
      <c r="C36" s="148"/>
      <c r="D36" s="148"/>
      <c r="E36" s="88" t="s">
        <v>4</v>
      </c>
      <c r="F36" s="148"/>
      <c r="G36" s="148"/>
      <c r="H36" s="88"/>
      <c r="I36" s="148"/>
      <c r="J36" s="148"/>
      <c r="K36" s="88"/>
    </row>
    <row r="37" spans="1:11" ht="12">
      <c r="A37" s="107">
        <v>7</v>
      </c>
      <c r="B37" s="59" t="s">
        <v>41</v>
      </c>
      <c r="C37" s="148">
        <v>66.2</v>
      </c>
      <c r="D37" s="148">
        <v>66.7</v>
      </c>
      <c r="E37" s="88">
        <f>SUM(C37/D37)*100-100</f>
        <v>-0.7496251874062949</v>
      </c>
      <c r="F37" s="148">
        <v>33.3</v>
      </c>
      <c r="G37" s="148">
        <v>55.6</v>
      </c>
      <c r="H37" s="88">
        <f>SUM(F37/G37)*100-100</f>
        <v>-40.10791366906476</v>
      </c>
      <c r="I37" s="147">
        <f>SUM(C37+F37)</f>
        <v>99.5</v>
      </c>
      <c r="J37" s="148">
        <v>122.3</v>
      </c>
      <c r="K37" s="88">
        <f>SUM(I37/J37)*100-100</f>
        <v>-18.642681929681117</v>
      </c>
    </row>
    <row r="38" spans="1:11" ht="15" customHeight="1">
      <c r="A38" s="107"/>
      <c r="B38" s="59"/>
      <c r="C38" s="148"/>
      <c r="D38" s="148"/>
      <c r="E38" s="88" t="s">
        <v>4</v>
      </c>
      <c r="F38" s="148"/>
      <c r="G38" s="148"/>
      <c r="H38" s="88"/>
      <c r="I38" s="148"/>
      <c r="J38" s="148"/>
      <c r="K38" s="88"/>
    </row>
    <row r="39" spans="1:11" ht="12">
      <c r="A39" s="107">
        <v>8</v>
      </c>
      <c r="B39" s="59" t="s">
        <v>60</v>
      </c>
      <c r="C39" s="149"/>
      <c r="D39" s="149"/>
      <c r="E39" s="88" t="s">
        <v>4</v>
      </c>
      <c r="F39" s="149"/>
      <c r="G39" s="149"/>
      <c r="H39" s="88"/>
      <c r="I39" s="149"/>
      <c r="J39" s="149"/>
      <c r="K39" s="88"/>
    </row>
    <row r="40" spans="1:11" ht="12">
      <c r="A40" s="107"/>
      <c r="B40" s="59" t="s">
        <v>59</v>
      </c>
      <c r="C40" s="148">
        <v>192.2</v>
      </c>
      <c r="D40" s="148">
        <v>210.6</v>
      </c>
      <c r="E40" s="88">
        <f>SUM(C40/D40)*100-100</f>
        <v>-8.736942070275404</v>
      </c>
      <c r="F40" s="148">
        <v>29.3</v>
      </c>
      <c r="G40" s="148">
        <v>32.9</v>
      </c>
      <c r="H40" s="88">
        <f>SUM(F40/G40)*100-100</f>
        <v>-10.94224924012157</v>
      </c>
      <c r="I40" s="147">
        <f>SUM(C40+F40)</f>
        <v>221.5</v>
      </c>
      <c r="J40" s="148">
        <v>243.5</v>
      </c>
      <c r="K40" s="88">
        <f>SUM(I40/J40)*100-100</f>
        <v>-9.034907597535934</v>
      </c>
    </row>
    <row r="41" spans="1:11" ht="13.5" customHeight="1">
      <c r="A41" s="107"/>
      <c r="B41" s="59"/>
      <c r="C41" s="148"/>
      <c r="D41" s="148"/>
      <c r="E41" s="88" t="s">
        <v>4</v>
      </c>
      <c r="F41" s="148"/>
      <c r="G41" s="148"/>
      <c r="H41" s="88"/>
      <c r="I41" s="148"/>
      <c r="J41" s="148"/>
      <c r="K41" s="88"/>
    </row>
    <row r="42" spans="1:11" ht="16.5" customHeight="1">
      <c r="A42" s="107">
        <v>84</v>
      </c>
      <c r="B42" s="59" t="s">
        <v>86</v>
      </c>
      <c r="C42" s="148">
        <v>0.7</v>
      </c>
      <c r="D42" s="148">
        <v>7</v>
      </c>
      <c r="E42" s="88">
        <f>SUM(C42/D42)*100-100</f>
        <v>-90</v>
      </c>
      <c r="F42" s="168">
        <v>17</v>
      </c>
      <c r="G42" s="168">
        <v>11.4</v>
      </c>
      <c r="H42" s="88">
        <f>SUM(F42/G42)*100-100</f>
        <v>49.12280701754386</v>
      </c>
      <c r="I42" s="147">
        <f>SUM(C42+F42)</f>
        <v>17.7</v>
      </c>
      <c r="J42" s="148">
        <v>18.4</v>
      </c>
      <c r="K42" s="88">
        <f>SUM(I42/J42)*100-100</f>
        <v>-3.8043478260869534</v>
      </c>
    </row>
    <row r="43" spans="1:11" ht="15" customHeight="1">
      <c r="A43" s="107"/>
      <c r="B43" s="59"/>
      <c r="C43" s="148"/>
      <c r="D43" s="148"/>
      <c r="E43" s="88" t="s">
        <v>4</v>
      </c>
      <c r="F43" s="148"/>
      <c r="G43" s="148"/>
      <c r="H43" s="88"/>
      <c r="I43" s="148"/>
      <c r="J43" s="148"/>
      <c r="K43" s="88"/>
    </row>
    <row r="44" spans="1:11" ht="12">
      <c r="A44" s="107">
        <v>9</v>
      </c>
      <c r="B44" s="59" t="s">
        <v>42</v>
      </c>
      <c r="C44" s="148">
        <v>2.9</v>
      </c>
      <c r="D44" s="148">
        <v>7.4</v>
      </c>
      <c r="E44" s="88">
        <f>SUM(C44/D44)*100-100</f>
        <v>-60.810810810810814</v>
      </c>
      <c r="F44" s="148">
        <v>1.4</v>
      </c>
      <c r="G44" s="148">
        <v>2.7</v>
      </c>
      <c r="H44" s="88">
        <f>SUM(F44/G44)*100-100</f>
        <v>-48.14814814814815</v>
      </c>
      <c r="I44" s="147">
        <f>SUM(C44+F44)</f>
        <v>4.3</v>
      </c>
      <c r="J44" s="148">
        <v>10.1</v>
      </c>
      <c r="K44" s="88">
        <f>SUM(I44/J44)*100-100</f>
        <v>-57.42574257425743</v>
      </c>
    </row>
    <row r="45" spans="1:11" ht="12">
      <c r="A45" s="107"/>
      <c r="B45" s="59" t="s">
        <v>43</v>
      </c>
      <c r="C45" s="148"/>
      <c r="D45" s="148"/>
      <c r="E45" s="88"/>
      <c r="F45" s="148"/>
      <c r="G45" s="148"/>
      <c r="H45" s="88"/>
      <c r="I45" s="148"/>
      <c r="J45" s="148"/>
      <c r="K45" s="88"/>
    </row>
    <row r="46" spans="1:11" ht="12">
      <c r="A46" s="107"/>
      <c r="B46" s="59" t="s">
        <v>44</v>
      </c>
      <c r="C46" s="148"/>
      <c r="D46" s="148"/>
      <c r="E46" s="88"/>
      <c r="F46" s="148"/>
      <c r="G46" s="148"/>
      <c r="H46" s="88"/>
      <c r="I46" s="148"/>
      <c r="J46" s="148"/>
      <c r="K46" s="88"/>
    </row>
    <row r="47" spans="1:11" ht="12">
      <c r="A47" s="107"/>
      <c r="B47" s="59" t="s">
        <v>45</v>
      </c>
      <c r="C47" s="148"/>
      <c r="D47" s="148"/>
      <c r="E47" s="88"/>
      <c r="F47" s="148"/>
      <c r="G47" s="148"/>
      <c r="H47" s="88"/>
      <c r="I47" s="148"/>
      <c r="J47" s="148"/>
      <c r="K47" s="88"/>
    </row>
    <row r="48" spans="1:11" ht="12">
      <c r="A48" s="114"/>
      <c r="B48" s="62"/>
      <c r="C48" s="148"/>
      <c r="D48" s="148"/>
      <c r="E48" s="174"/>
      <c r="F48" s="148"/>
      <c r="G48" s="148"/>
      <c r="H48" s="174"/>
      <c r="I48" s="152"/>
      <c r="J48" s="152"/>
      <c r="K48" s="175"/>
    </row>
    <row r="49" spans="2:11" ht="9.75" customHeight="1">
      <c r="B49" s="76"/>
      <c r="C49" s="151"/>
      <c r="D49" s="151"/>
      <c r="E49" s="88"/>
      <c r="F49" s="151"/>
      <c r="G49" s="151"/>
      <c r="H49" s="88"/>
      <c r="I49" s="153"/>
      <c r="J49" s="153"/>
      <c r="K49" s="88"/>
    </row>
    <row r="50" spans="2:12" s="217" customFormat="1" ht="12">
      <c r="B50" s="218" t="s">
        <v>18</v>
      </c>
      <c r="C50" s="219">
        <v>1148.4</v>
      </c>
      <c r="D50" s="219">
        <v>1525.3</v>
      </c>
      <c r="E50" s="220">
        <f>SUM(C50/D50)*100-100</f>
        <v>-24.709893135776568</v>
      </c>
      <c r="F50" s="219">
        <v>1511.1</v>
      </c>
      <c r="G50" s="219">
        <v>2930.6</v>
      </c>
      <c r="H50" s="220">
        <f>SUM(F50/G50)*100-100</f>
        <v>-48.4371800996383</v>
      </c>
      <c r="I50" s="219">
        <v>2659.5</v>
      </c>
      <c r="J50" s="219">
        <v>4455.8</v>
      </c>
      <c r="K50" s="220">
        <f>SUM(I50/J50)*100-100</f>
        <v>-40.31374837290722</v>
      </c>
      <c r="L50" s="221"/>
    </row>
    <row r="51" spans="2:11" ht="5.25" customHeight="1">
      <c r="B51" s="117"/>
      <c r="C51" s="118"/>
      <c r="D51" s="118"/>
      <c r="E51" s="119"/>
      <c r="F51" s="118"/>
      <c r="G51" s="118"/>
      <c r="H51" s="119"/>
      <c r="I51" s="118"/>
      <c r="J51" s="118"/>
      <c r="K51" s="119"/>
    </row>
    <row r="52" spans="2:11" ht="12">
      <c r="B52" s="117"/>
      <c r="C52" s="118"/>
      <c r="D52" s="118"/>
      <c r="E52" s="119"/>
      <c r="G52" s="120"/>
      <c r="H52" s="119"/>
      <c r="I52" s="228"/>
      <c r="J52" s="118"/>
      <c r="K52" s="119"/>
    </row>
    <row r="53" spans="2:11" ht="12">
      <c r="B53" s="117"/>
      <c r="C53" s="118"/>
      <c r="D53" s="118"/>
      <c r="E53" s="119"/>
      <c r="F53" s="118"/>
      <c r="G53" s="120"/>
      <c r="H53" s="119"/>
      <c r="I53" s="118"/>
      <c r="J53" s="118"/>
      <c r="K53" s="119"/>
    </row>
    <row r="54" spans="2:11" ht="12">
      <c r="B54" s="117"/>
      <c r="C54" s="118"/>
      <c r="D54" s="118"/>
      <c r="E54" s="119"/>
      <c r="F54" s="118"/>
      <c r="G54" s="120"/>
      <c r="H54" s="119"/>
      <c r="I54" s="118"/>
      <c r="J54" s="118"/>
      <c r="K54" s="119"/>
    </row>
    <row r="55" ht="19.5" customHeight="1">
      <c r="J55" s="48" t="s">
        <v>25</v>
      </c>
    </row>
    <row r="56" ht="22.5" customHeight="1"/>
    <row r="57" ht="18" customHeight="1">
      <c r="A57" s="48">
        <v>2</v>
      </c>
    </row>
    <row r="74" ht="12">
      <c r="B74" s="115"/>
    </row>
  </sheetData>
  <mergeCells count="12">
    <mergeCell ref="I9:I10"/>
    <mergeCell ref="J9:J10"/>
    <mergeCell ref="C7:E7"/>
    <mergeCell ref="F7:H7"/>
    <mergeCell ref="I7:K7"/>
    <mergeCell ref="C11:D11"/>
    <mergeCell ref="F11:G11"/>
    <mergeCell ref="I11:J11"/>
    <mergeCell ref="C9:C10"/>
    <mergeCell ref="D9:D10"/>
    <mergeCell ref="G9:G10"/>
    <mergeCell ref="F9:F10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54"/>
  <sheetViews>
    <sheetView workbookViewId="0" topLeftCell="A1">
      <selection activeCell="D41" sqref="D41"/>
    </sheetView>
  </sheetViews>
  <sheetFormatPr defaultColWidth="11.421875" defaultRowHeight="12.75"/>
  <cols>
    <col min="1" max="1" width="9.140625" style="2" customWidth="1"/>
    <col min="2" max="2" width="4.421875" style="2" customWidth="1"/>
    <col min="3" max="3" width="15.421875" style="2" bestFit="1" customWidth="1"/>
    <col min="4" max="4" width="15.57421875" style="2" bestFit="1" customWidth="1"/>
    <col min="5" max="6" width="9.421875" style="2" customWidth="1"/>
    <col min="7" max="7" width="15.57421875" style="2" bestFit="1" customWidth="1"/>
    <col min="8" max="8" width="15.7109375" style="2" customWidth="1"/>
    <col min="9" max="9" width="8.140625" style="2" bestFit="1" customWidth="1"/>
    <col min="10" max="10" width="10.7109375" style="2" bestFit="1" customWidth="1"/>
    <col min="11" max="11" width="7.7109375" style="2" customWidth="1"/>
    <col min="12" max="12" width="9.7109375" style="2" bestFit="1" customWidth="1"/>
    <col min="13" max="16384" width="11.421875" style="2" customWidth="1"/>
  </cols>
  <sheetData>
    <row r="1" spans="1:9" ht="14.25">
      <c r="A1" s="158" t="s">
        <v>88</v>
      </c>
      <c r="B1" s="142" t="s">
        <v>87</v>
      </c>
      <c r="D1" s="52"/>
      <c r="E1" s="52"/>
      <c r="F1" s="52"/>
      <c r="G1" s="52"/>
      <c r="H1" s="52"/>
      <c r="I1" s="52"/>
    </row>
    <row r="2" spans="1:9" ht="14.25">
      <c r="A2" s="12"/>
      <c r="B2" s="224"/>
      <c r="C2" s="12"/>
      <c r="D2" s="225"/>
      <c r="E2" s="225"/>
      <c r="F2" s="225"/>
      <c r="G2" s="225"/>
      <c r="H2" s="225"/>
      <c r="I2" s="52"/>
    </row>
    <row r="3" spans="1:8" ht="27" customHeight="1">
      <c r="A3" s="95" t="s">
        <v>46</v>
      </c>
      <c r="B3" s="97"/>
      <c r="C3" s="8"/>
      <c r="D3" s="311">
        <v>2010</v>
      </c>
      <c r="E3" s="312"/>
      <c r="F3" s="312"/>
      <c r="G3" s="99">
        <v>2009</v>
      </c>
      <c r="H3" s="318" t="s">
        <v>146</v>
      </c>
    </row>
    <row r="4" spans="1:8" ht="27" customHeight="1">
      <c r="A4" s="95" t="s">
        <v>47</v>
      </c>
      <c r="B4" s="313" t="s">
        <v>48</v>
      </c>
      <c r="C4" s="314"/>
      <c r="D4" s="170" t="s">
        <v>49</v>
      </c>
      <c r="E4" s="99" t="s">
        <v>16</v>
      </c>
      <c r="F4" s="99" t="s">
        <v>17</v>
      </c>
      <c r="G4" s="171" t="s">
        <v>49</v>
      </c>
      <c r="H4" s="319"/>
    </row>
    <row r="5" spans="1:8" ht="25.5" customHeight="1">
      <c r="A5" s="96" t="s">
        <v>50</v>
      </c>
      <c r="B5" s="99"/>
      <c r="C5" s="13"/>
      <c r="D5" s="315" t="s">
        <v>67</v>
      </c>
      <c r="E5" s="316"/>
      <c r="F5" s="316"/>
      <c r="G5" s="317"/>
      <c r="H5" s="320"/>
    </row>
    <row r="6" spans="1:8" ht="12.75">
      <c r="A6" s="100"/>
      <c r="B6" s="97"/>
      <c r="C6" s="6"/>
      <c r="D6" s="101"/>
      <c r="E6" s="101"/>
      <c r="F6" s="101"/>
      <c r="G6" s="101"/>
      <c r="H6" s="101"/>
    </row>
    <row r="7" spans="1:8" ht="12.75">
      <c r="A7" s="102">
        <v>14</v>
      </c>
      <c r="B7" s="103"/>
      <c r="C7" s="8" t="s">
        <v>94</v>
      </c>
      <c r="D7" s="139">
        <f>SUM(E7:F7)</f>
        <v>84.2</v>
      </c>
      <c r="E7" s="241">
        <v>84.2</v>
      </c>
      <c r="F7" s="231" t="s">
        <v>129</v>
      </c>
      <c r="G7" s="139">
        <v>92.5</v>
      </c>
      <c r="H7" s="236">
        <f aca="true" t="shared" si="0" ref="H7:H31">SUM(D7/G7)*100-100</f>
        <v>-8.972972972972968</v>
      </c>
    </row>
    <row r="8" spans="1:8" ht="12.75">
      <c r="A8" s="94"/>
      <c r="B8" s="11"/>
      <c r="C8" s="8"/>
      <c r="D8" s="139"/>
      <c r="E8" s="241"/>
      <c r="F8" s="230"/>
      <c r="G8" s="101"/>
      <c r="H8" s="236"/>
    </row>
    <row r="9" spans="1:8" ht="12.75">
      <c r="A9" s="94">
        <v>14</v>
      </c>
      <c r="B9" s="11"/>
      <c r="C9" s="8" t="s">
        <v>61</v>
      </c>
      <c r="D9" s="139">
        <v>1403.6</v>
      </c>
      <c r="E9" s="241">
        <v>230.4</v>
      </c>
      <c r="F9" s="230">
        <v>1173.1</v>
      </c>
      <c r="G9" s="139">
        <v>2986.1</v>
      </c>
      <c r="H9" s="236">
        <f t="shared" si="0"/>
        <v>-52.995546029938716</v>
      </c>
    </row>
    <row r="10" spans="1:8" ht="12.75">
      <c r="A10" s="94"/>
      <c r="B10" s="11"/>
      <c r="C10" s="8"/>
      <c r="D10" s="139"/>
      <c r="E10" s="241"/>
      <c r="F10" s="230"/>
      <c r="G10" s="139"/>
      <c r="H10" s="237"/>
    </row>
    <row r="11" spans="1:8" ht="12.75">
      <c r="A11" s="94">
        <v>13</v>
      </c>
      <c r="B11" s="11"/>
      <c r="C11" s="8" t="s">
        <v>68</v>
      </c>
      <c r="D11" s="139">
        <f>SUM(E11:F11)</f>
        <v>3.3</v>
      </c>
      <c r="E11" s="242" t="s">
        <v>129</v>
      </c>
      <c r="F11" s="231">
        <v>3.3</v>
      </c>
      <c r="G11" s="139">
        <v>4</v>
      </c>
      <c r="H11" s="237">
        <f t="shared" si="0"/>
        <v>-17.5</v>
      </c>
    </row>
    <row r="12" spans="1:8" ht="12.75">
      <c r="A12" s="94"/>
      <c r="B12" s="11"/>
      <c r="C12" s="8"/>
      <c r="D12" s="139"/>
      <c r="E12" s="241"/>
      <c r="F12" s="232"/>
      <c r="G12" s="139"/>
      <c r="H12" s="237"/>
    </row>
    <row r="13" spans="1:8" ht="12.75">
      <c r="A13" s="94">
        <v>19</v>
      </c>
      <c r="B13" s="11"/>
      <c r="C13" s="8" t="s">
        <v>69</v>
      </c>
      <c r="D13" s="139">
        <f>SUM(E13:F13)</f>
        <v>87.7</v>
      </c>
      <c r="E13" s="241">
        <v>82.8</v>
      </c>
      <c r="F13" s="232">
        <v>4.9</v>
      </c>
      <c r="G13" s="139">
        <v>116.8</v>
      </c>
      <c r="H13" s="237">
        <f t="shared" si="0"/>
        <v>-24.91438356164383</v>
      </c>
    </row>
    <row r="14" spans="1:8" ht="12.75">
      <c r="A14" s="94"/>
      <c r="B14" s="11"/>
      <c r="C14" s="8"/>
      <c r="D14" s="139"/>
      <c r="E14" s="241"/>
      <c r="F14" s="232"/>
      <c r="G14" s="139"/>
      <c r="H14" s="237"/>
    </row>
    <row r="15" spans="1:8" ht="12.75">
      <c r="A15" s="94">
        <v>14</v>
      </c>
      <c r="B15" s="11"/>
      <c r="C15" s="8" t="s">
        <v>70</v>
      </c>
      <c r="D15" s="139">
        <v>28.9</v>
      </c>
      <c r="E15" s="241">
        <v>17.2</v>
      </c>
      <c r="F15" s="232">
        <v>11.6</v>
      </c>
      <c r="G15" s="139">
        <v>56.5</v>
      </c>
      <c r="H15" s="237">
        <f t="shared" si="0"/>
        <v>-48.8495575221239</v>
      </c>
    </row>
    <row r="16" spans="1:8" ht="12.75">
      <c r="A16" s="7"/>
      <c r="B16" s="42"/>
      <c r="C16" s="8"/>
      <c r="D16" s="139"/>
      <c r="E16" s="243"/>
      <c r="F16" s="233"/>
      <c r="G16" s="140"/>
      <c r="H16" s="237"/>
    </row>
    <row r="17" spans="1:8" ht="12.75">
      <c r="A17" s="94">
        <v>19</v>
      </c>
      <c r="B17" s="11"/>
      <c r="C17" s="8" t="s">
        <v>71</v>
      </c>
      <c r="D17" s="139">
        <f>SUM(E17:F17)</f>
        <v>25.6</v>
      </c>
      <c r="E17" s="241">
        <v>2.5</v>
      </c>
      <c r="F17" s="231">
        <v>23.1</v>
      </c>
      <c r="G17" s="139">
        <v>45.7</v>
      </c>
      <c r="H17" s="237">
        <f t="shared" si="0"/>
        <v>-43.98249452954048</v>
      </c>
    </row>
    <row r="18" spans="1:8" ht="12.75">
      <c r="A18" s="94"/>
      <c r="B18" s="11"/>
      <c r="C18" s="8"/>
      <c r="D18" s="139"/>
      <c r="E18" s="244"/>
      <c r="F18" s="234"/>
      <c r="G18" s="139"/>
      <c r="H18" s="237"/>
    </row>
    <row r="19" spans="1:8" ht="12.75">
      <c r="A19" s="94">
        <v>14</v>
      </c>
      <c r="B19" s="11"/>
      <c r="C19" s="8" t="s">
        <v>72</v>
      </c>
      <c r="D19" s="139">
        <f>SUM(E19:F19)</f>
        <v>5.4</v>
      </c>
      <c r="E19" s="242" t="s">
        <v>129</v>
      </c>
      <c r="F19" s="232">
        <v>5.4</v>
      </c>
      <c r="G19" s="139">
        <v>27</v>
      </c>
      <c r="H19" s="236">
        <f t="shared" si="0"/>
        <v>-80</v>
      </c>
    </row>
    <row r="20" spans="1:8" ht="12.75">
      <c r="A20" s="94"/>
      <c r="B20" s="11"/>
      <c r="C20" s="8"/>
      <c r="D20" s="139"/>
      <c r="E20" s="241"/>
      <c r="F20" s="232"/>
      <c r="G20" s="139"/>
      <c r="H20" s="236"/>
    </row>
    <row r="21" spans="1:8" ht="12.75">
      <c r="A21" s="94">
        <v>14</v>
      </c>
      <c r="B21" s="11"/>
      <c r="C21" s="8" t="s">
        <v>73</v>
      </c>
      <c r="D21" s="139">
        <f>SUM(E21:F21)</f>
        <v>4.4</v>
      </c>
      <c r="E21" s="245">
        <v>0.9</v>
      </c>
      <c r="F21" s="231">
        <v>3.5</v>
      </c>
      <c r="G21" s="177">
        <v>9.5</v>
      </c>
      <c r="H21" s="236">
        <f t="shared" si="0"/>
        <v>-53.68421052631579</v>
      </c>
    </row>
    <row r="22" spans="1:8" ht="12.75">
      <c r="A22" s="94"/>
      <c r="B22" s="11"/>
      <c r="C22" s="8"/>
      <c r="D22" s="139"/>
      <c r="E22" s="241"/>
      <c r="F22" s="232"/>
      <c r="G22" s="139"/>
      <c r="H22" s="236"/>
    </row>
    <row r="23" spans="1:8" ht="12.75">
      <c r="A23" s="94">
        <v>14</v>
      </c>
      <c r="B23" s="11"/>
      <c r="C23" s="8" t="s">
        <v>74</v>
      </c>
      <c r="D23" s="139">
        <f>SUM(E23:F23)</f>
        <v>41.8</v>
      </c>
      <c r="E23" s="241">
        <v>41.8</v>
      </c>
      <c r="F23" s="231" t="s">
        <v>129</v>
      </c>
      <c r="G23" s="139">
        <v>30.3</v>
      </c>
      <c r="H23" s="236">
        <f t="shared" si="0"/>
        <v>37.95379537953792</v>
      </c>
    </row>
    <row r="24" spans="1:8" ht="12.75">
      <c r="A24" s="94"/>
      <c r="B24" s="11"/>
      <c r="C24" s="8"/>
      <c r="D24" s="139"/>
      <c r="E24" s="241"/>
      <c r="F24" s="232"/>
      <c r="G24" s="139"/>
      <c r="H24" s="236"/>
    </row>
    <row r="25" spans="1:8" ht="12.75">
      <c r="A25" s="94">
        <v>15</v>
      </c>
      <c r="B25" s="11"/>
      <c r="C25" s="8" t="s">
        <v>62</v>
      </c>
      <c r="D25" s="139">
        <f>SUM(E25:F25)</f>
        <v>216.3</v>
      </c>
      <c r="E25" s="241">
        <v>153.5</v>
      </c>
      <c r="F25" s="232">
        <v>62.8</v>
      </c>
      <c r="G25" s="139">
        <v>184</v>
      </c>
      <c r="H25" s="236">
        <f t="shared" si="0"/>
        <v>17.554347826086953</v>
      </c>
    </row>
    <row r="26" spans="1:8" ht="12.75">
      <c r="A26" s="94"/>
      <c r="B26" s="11"/>
      <c r="C26" s="8"/>
      <c r="D26" s="139"/>
      <c r="E26" s="241"/>
      <c r="F26" s="232"/>
      <c r="G26" s="139"/>
      <c r="H26" s="236"/>
    </row>
    <row r="27" spans="1:8" ht="12.75">
      <c r="A27" s="94">
        <v>19</v>
      </c>
      <c r="B27" s="11"/>
      <c r="C27" s="8" t="s">
        <v>66</v>
      </c>
      <c r="D27" s="139">
        <f>SUM(E27:F27)</f>
        <v>157.9</v>
      </c>
      <c r="E27" s="241">
        <v>105.5</v>
      </c>
      <c r="F27" s="232">
        <v>52.4</v>
      </c>
      <c r="G27" s="139">
        <v>199.8</v>
      </c>
      <c r="H27" s="236">
        <f t="shared" si="0"/>
        <v>-20.970970970970967</v>
      </c>
    </row>
    <row r="28" spans="1:8" ht="12.75">
      <c r="A28" s="94"/>
      <c r="B28" s="11"/>
      <c r="C28" s="8"/>
      <c r="D28" s="139"/>
      <c r="E28" s="241"/>
      <c r="F28" s="232"/>
      <c r="G28" s="139"/>
      <c r="H28" s="236"/>
    </row>
    <row r="29" spans="1:8" ht="12.75">
      <c r="A29" s="94">
        <v>18</v>
      </c>
      <c r="B29" s="11"/>
      <c r="C29" s="8" t="s">
        <v>63</v>
      </c>
      <c r="D29" s="139">
        <f>SUM(E29:F29)</f>
        <v>397.79999999999995</v>
      </c>
      <c r="E29" s="241">
        <v>255.6</v>
      </c>
      <c r="F29" s="232">
        <v>142.2</v>
      </c>
      <c r="G29" s="139">
        <v>482.6</v>
      </c>
      <c r="H29" s="236">
        <f t="shared" si="0"/>
        <v>-17.571487774554512</v>
      </c>
    </row>
    <row r="30" spans="1:8" ht="12.75">
      <c r="A30" s="94"/>
      <c r="B30" s="11"/>
      <c r="C30" s="8"/>
      <c r="D30" s="139"/>
      <c r="E30" s="241"/>
      <c r="F30" s="232"/>
      <c r="G30" s="139"/>
      <c r="H30" s="237"/>
    </row>
    <row r="31" spans="1:8" ht="12.75">
      <c r="A31" s="94">
        <v>19</v>
      </c>
      <c r="B31" s="11"/>
      <c r="C31" s="8" t="s">
        <v>64</v>
      </c>
      <c r="D31" s="139">
        <v>52.1</v>
      </c>
      <c r="E31" s="241">
        <v>23.8</v>
      </c>
      <c r="F31" s="232">
        <v>28.2</v>
      </c>
      <c r="G31" s="139">
        <v>108.6</v>
      </c>
      <c r="H31" s="237">
        <f t="shared" si="0"/>
        <v>-52.02578268876611</v>
      </c>
    </row>
    <row r="32" spans="1:8" ht="12.75">
      <c r="A32" s="94"/>
      <c r="B32" s="11"/>
      <c r="C32" s="8"/>
      <c r="D32" s="139"/>
      <c r="E32" s="241"/>
      <c r="F32" s="232"/>
      <c r="G32" s="139"/>
      <c r="H32" s="237"/>
    </row>
    <row r="33" spans="1:8" ht="12.75">
      <c r="A33" s="94">
        <v>16</v>
      </c>
      <c r="B33" s="11"/>
      <c r="C33" s="8" t="s">
        <v>65</v>
      </c>
      <c r="D33" s="139">
        <v>149.9</v>
      </c>
      <c r="E33" s="241">
        <v>149.4</v>
      </c>
      <c r="F33" s="232">
        <v>0.4</v>
      </c>
      <c r="G33" s="139">
        <v>112.2</v>
      </c>
      <c r="H33" s="236">
        <f>SUM(D33/G33)*100-100</f>
        <v>33.60071301247771</v>
      </c>
    </row>
    <row r="34" spans="1:8" ht="12.75">
      <c r="A34" s="94"/>
      <c r="B34" s="11"/>
      <c r="C34" s="8"/>
      <c r="D34" s="255"/>
      <c r="E34" s="241"/>
      <c r="F34" s="232"/>
      <c r="G34" s="139"/>
      <c r="H34" s="237" t="s">
        <v>4</v>
      </c>
    </row>
    <row r="35" spans="1:8" ht="12.75">
      <c r="A35" s="4">
        <v>19</v>
      </c>
      <c r="B35" s="11"/>
      <c r="C35" s="8" t="s">
        <v>75</v>
      </c>
      <c r="D35" s="167" t="s">
        <v>130</v>
      </c>
      <c r="E35" s="242" t="s">
        <v>129</v>
      </c>
      <c r="F35" s="231" t="s">
        <v>129</v>
      </c>
      <c r="G35" s="167" t="s">
        <v>130</v>
      </c>
      <c r="H35" s="240" t="s">
        <v>139</v>
      </c>
    </row>
    <row r="36" spans="1:8" ht="12.75">
      <c r="A36" s="4"/>
      <c r="B36" s="11"/>
      <c r="C36" s="8"/>
      <c r="D36" s="139"/>
      <c r="E36" s="241"/>
      <c r="F36" s="232"/>
      <c r="G36" s="139"/>
      <c r="H36" s="240"/>
    </row>
    <row r="37" spans="1:8" ht="12.75">
      <c r="A37" s="4">
        <v>14</v>
      </c>
      <c r="B37" s="11"/>
      <c r="C37" s="8" t="s">
        <v>136</v>
      </c>
      <c r="D37" s="167" t="s">
        <v>130</v>
      </c>
      <c r="E37" s="242" t="s">
        <v>129</v>
      </c>
      <c r="F37" s="231" t="s">
        <v>129</v>
      </c>
      <c r="G37" s="177" t="s">
        <v>130</v>
      </c>
      <c r="H37" s="240" t="s">
        <v>139</v>
      </c>
    </row>
    <row r="38" spans="1:8" ht="12.75">
      <c r="A38" s="4"/>
      <c r="B38" s="11"/>
      <c r="C38" s="8"/>
      <c r="D38" s="140"/>
      <c r="E38" s="243"/>
      <c r="F38" s="233"/>
      <c r="G38" s="140"/>
      <c r="H38" s="240"/>
    </row>
    <row r="39" spans="1:8" ht="12.75">
      <c r="A39" s="4" t="s">
        <v>91</v>
      </c>
      <c r="B39" s="11"/>
      <c r="C39" s="8" t="s">
        <v>92</v>
      </c>
      <c r="D39" s="139">
        <f>SUM(E39:F39)</f>
        <v>0.7</v>
      </c>
      <c r="E39" s="241">
        <v>0.7</v>
      </c>
      <c r="F39" s="231" t="s">
        <v>129</v>
      </c>
      <c r="G39" s="167" t="s">
        <v>130</v>
      </c>
      <c r="H39" s="240" t="s">
        <v>139</v>
      </c>
    </row>
    <row r="40" spans="1:8" ht="12.75">
      <c r="A40" s="91" t="s">
        <v>4</v>
      </c>
      <c r="B40" s="15"/>
      <c r="C40" s="13"/>
      <c r="D40" s="141"/>
      <c r="E40" s="246"/>
      <c r="F40" s="235"/>
      <c r="G40" s="141"/>
      <c r="H40" s="238" t="s">
        <v>4</v>
      </c>
    </row>
    <row r="41" spans="2:8" s="66" customFormat="1" ht="19.5" customHeight="1">
      <c r="B41" s="104"/>
      <c r="C41" s="105" t="s">
        <v>18</v>
      </c>
      <c r="D41" s="223">
        <v>2659.5</v>
      </c>
      <c r="E41" s="223">
        <v>1148.4</v>
      </c>
      <c r="F41" s="223">
        <v>1511.1</v>
      </c>
      <c r="G41" s="223">
        <v>4455.8</v>
      </c>
      <c r="H41" s="239">
        <f>SUM(D41/G41)*100-100</f>
        <v>-40.31374837290722</v>
      </c>
    </row>
    <row r="42" spans="2:7" s="66" customFormat="1" ht="19.5" customHeight="1">
      <c r="B42" s="121"/>
      <c r="C42" s="121"/>
      <c r="D42" s="123"/>
      <c r="E42" s="123"/>
      <c r="F42" s="123"/>
      <c r="G42" s="123"/>
    </row>
    <row r="43" spans="1:7" s="65" customFormat="1" ht="19.5" customHeight="1">
      <c r="A43" s="247"/>
      <c r="B43" s="159"/>
      <c r="C43" s="159"/>
      <c r="D43" s="160"/>
      <c r="E43" s="160"/>
      <c r="F43" s="160"/>
      <c r="G43" s="160"/>
    </row>
    <row r="44" spans="2:7" s="66" customFormat="1" ht="19.5" customHeight="1">
      <c r="B44" s="121"/>
      <c r="C44" s="121"/>
      <c r="D44" s="123"/>
      <c r="E44" s="123"/>
      <c r="F44" s="123"/>
      <c r="G44" s="123"/>
    </row>
    <row r="45" ht="19.5" customHeight="1">
      <c r="K45" s="2" t="s">
        <v>25</v>
      </c>
    </row>
    <row r="46" ht="22.5" customHeight="1"/>
    <row r="47" ht="18" customHeight="1"/>
    <row r="48" ht="12.75">
      <c r="H48" s="2">
        <v>3</v>
      </c>
    </row>
    <row r="54" ht="12.75">
      <c r="E54" s="121"/>
    </row>
  </sheetData>
  <mergeCells count="4">
    <mergeCell ref="D3:F3"/>
    <mergeCell ref="B4:C4"/>
    <mergeCell ref="D5:G5"/>
    <mergeCell ref="H3:H5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50"/>
  <sheetViews>
    <sheetView workbookViewId="0" topLeftCell="A4">
      <selection activeCell="D43" sqref="D43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1" spans="1:8" s="36" customFormat="1" ht="12.75">
      <c r="A1" s="158" t="s">
        <v>89</v>
      </c>
      <c r="C1" s="72"/>
      <c r="D1" s="72"/>
      <c r="E1" s="72"/>
      <c r="F1" s="72"/>
      <c r="G1" s="72"/>
      <c r="H1" s="72"/>
    </row>
    <row r="2" spans="2:8" ht="15" customHeight="1">
      <c r="B2" s="90"/>
      <c r="C2" s="53"/>
      <c r="D2" s="53"/>
      <c r="E2" s="53"/>
      <c r="F2" s="53"/>
      <c r="G2" s="51"/>
      <c r="H2" s="51"/>
    </row>
    <row r="3" spans="1:10" ht="27" customHeight="1">
      <c r="A3" s="262" t="s">
        <v>48</v>
      </c>
      <c r="B3" s="321"/>
      <c r="C3" s="260">
        <v>2010</v>
      </c>
      <c r="D3" s="261"/>
      <c r="E3" s="261"/>
      <c r="F3" s="261"/>
      <c r="G3" s="260">
        <v>2009</v>
      </c>
      <c r="H3" s="261"/>
      <c r="I3" s="261"/>
      <c r="J3" s="261"/>
    </row>
    <row r="4" spans="1:10" ht="27" customHeight="1">
      <c r="A4" s="322"/>
      <c r="B4" s="314"/>
      <c r="C4" s="260" t="s">
        <v>51</v>
      </c>
      <c r="D4" s="324"/>
      <c r="E4" s="260" t="s">
        <v>52</v>
      </c>
      <c r="F4" s="261"/>
      <c r="G4" s="260" t="s">
        <v>51</v>
      </c>
      <c r="H4" s="324"/>
      <c r="I4" s="260" t="s">
        <v>52</v>
      </c>
      <c r="J4" s="261"/>
    </row>
    <row r="5" spans="1:11" ht="19.5" customHeight="1">
      <c r="A5" s="322"/>
      <c r="B5" s="314"/>
      <c r="C5" s="9"/>
      <c r="D5" s="325" t="s">
        <v>96</v>
      </c>
      <c r="E5" s="9"/>
      <c r="F5" s="325" t="s">
        <v>96</v>
      </c>
      <c r="G5" s="9"/>
      <c r="H5" s="325" t="s">
        <v>96</v>
      </c>
      <c r="I5" s="9"/>
      <c r="J5" s="328" t="s">
        <v>96</v>
      </c>
      <c r="K5" s="7"/>
    </row>
    <row r="6" spans="1:11" ht="19.5" customHeight="1">
      <c r="A6" s="322"/>
      <c r="B6" s="314"/>
      <c r="C6" s="92" t="s">
        <v>53</v>
      </c>
      <c r="D6" s="326"/>
      <c r="E6" s="92" t="s">
        <v>53</v>
      </c>
      <c r="F6" s="326"/>
      <c r="G6" s="92" t="s">
        <v>53</v>
      </c>
      <c r="H6" s="326"/>
      <c r="I6" s="92" t="s">
        <v>53</v>
      </c>
      <c r="J6" s="319"/>
      <c r="K6" s="7"/>
    </row>
    <row r="7" spans="1:11" ht="18.75" customHeight="1">
      <c r="A7" s="312"/>
      <c r="B7" s="323"/>
      <c r="C7" s="14"/>
      <c r="D7" s="327"/>
      <c r="E7" s="14"/>
      <c r="F7" s="327"/>
      <c r="G7" s="14"/>
      <c r="H7" s="327"/>
      <c r="I7" s="14"/>
      <c r="J7" s="320"/>
      <c r="K7" s="7"/>
    </row>
    <row r="8" spans="2:11" ht="17.25" customHeight="1">
      <c r="B8" s="98"/>
      <c r="C8" s="116"/>
      <c r="D8" s="9"/>
      <c r="E8" s="116"/>
      <c r="F8" s="9"/>
      <c r="G8" s="116"/>
      <c r="H8" s="9"/>
      <c r="I8" s="116"/>
      <c r="J8" s="9"/>
      <c r="K8" s="7"/>
    </row>
    <row r="9" spans="2:10" ht="12.75">
      <c r="B9" s="8" t="s">
        <v>94</v>
      </c>
      <c r="C9" s="144">
        <v>93</v>
      </c>
      <c r="D9" s="89">
        <v>109.2</v>
      </c>
      <c r="E9" s="144">
        <v>93</v>
      </c>
      <c r="F9" s="89">
        <v>109</v>
      </c>
      <c r="G9" s="144">
        <v>101</v>
      </c>
      <c r="H9" s="89">
        <v>121.766</v>
      </c>
      <c r="I9" s="144">
        <v>101</v>
      </c>
      <c r="J9" s="89">
        <v>121.8</v>
      </c>
    </row>
    <row r="10" spans="2:10" ht="12.75">
      <c r="B10" s="8"/>
      <c r="C10" s="144"/>
      <c r="D10" s="89"/>
      <c r="E10" s="144"/>
      <c r="F10" s="89"/>
      <c r="G10" s="144"/>
      <c r="H10" s="89"/>
      <c r="I10" s="144"/>
      <c r="J10" s="89"/>
    </row>
    <row r="11" spans="2:10" ht="12.75">
      <c r="B11" s="8" t="s">
        <v>61</v>
      </c>
      <c r="C11" s="144">
        <f>270+555</f>
        <v>825</v>
      </c>
      <c r="D11" s="89">
        <f>285.8+1393.8</f>
        <v>1679.6</v>
      </c>
      <c r="E11" s="144">
        <f>244+574</f>
        <v>818</v>
      </c>
      <c r="F11" s="89">
        <f>1419.1+253.6</f>
        <v>1672.6999999999998</v>
      </c>
      <c r="G11" s="144">
        <v>2194</v>
      </c>
      <c r="H11" s="89">
        <v>3885.993</v>
      </c>
      <c r="I11" s="144">
        <v>2198</v>
      </c>
      <c r="J11" s="89">
        <v>3901.616</v>
      </c>
    </row>
    <row r="12" spans="2:10" ht="12.75">
      <c r="B12" s="8"/>
      <c r="C12" s="144"/>
      <c r="D12" s="89"/>
      <c r="E12" s="144"/>
      <c r="F12" s="89"/>
      <c r="G12" s="144"/>
      <c r="H12" s="89"/>
      <c r="I12" s="144"/>
      <c r="J12" s="89"/>
    </row>
    <row r="13" spans="2:10" ht="12.75">
      <c r="B13" s="8" t="s">
        <v>68</v>
      </c>
      <c r="C13" s="144">
        <v>5</v>
      </c>
      <c r="D13" s="89">
        <v>3.692</v>
      </c>
      <c r="E13" s="144">
        <v>5</v>
      </c>
      <c r="F13" s="89">
        <v>4</v>
      </c>
      <c r="G13" s="144">
        <v>6</v>
      </c>
      <c r="H13" s="89">
        <v>4.442</v>
      </c>
      <c r="I13" s="144">
        <v>6</v>
      </c>
      <c r="J13" s="89">
        <v>4.4</v>
      </c>
    </row>
    <row r="14" spans="2:10" ht="12.75">
      <c r="B14" s="8"/>
      <c r="C14" s="144"/>
      <c r="D14" s="89"/>
      <c r="E14" s="144"/>
      <c r="F14" s="89"/>
      <c r="G14" s="144"/>
      <c r="H14" s="89"/>
      <c r="I14" s="144"/>
      <c r="J14" s="89"/>
    </row>
    <row r="15" spans="2:10" ht="12.75">
      <c r="B15" s="8" t="s">
        <v>69</v>
      </c>
      <c r="C15" s="144">
        <f>78+5</f>
        <v>83</v>
      </c>
      <c r="D15" s="89">
        <f>90.7+6</f>
        <v>96.7</v>
      </c>
      <c r="E15" s="144">
        <f>5+78</f>
        <v>83</v>
      </c>
      <c r="F15" s="89">
        <f>6+90.7</f>
        <v>96.7</v>
      </c>
      <c r="G15" s="144">
        <v>149</v>
      </c>
      <c r="H15" s="89">
        <v>145.48</v>
      </c>
      <c r="I15" s="144">
        <v>149</v>
      </c>
      <c r="J15" s="89">
        <v>145.5</v>
      </c>
    </row>
    <row r="16" spans="2:10" ht="12.75">
      <c r="B16" s="8"/>
      <c r="C16" s="144"/>
      <c r="D16" s="89"/>
      <c r="E16" s="144"/>
      <c r="F16" s="89"/>
      <c r="G16" s="144"/>
      <c r="H16" s="89"/>
      <c r="I16" s="144"/>
      <c r="J16" s="89"/>
    </row>
    <row r="17" spans="2:10" ht="12.75">
      <c r="B17" s="8" t="s">
        <v>70</v>
      </c>
      <c r="C17" s="144">
        <f>18+23</f>
        <v>41</v>
      </c>
      <c r="D17" s="89">
        <f>21.5+19.5</f>
        <v>41</v>
      </c>
      <c r="E17" s="144">
        <f>18+23</f>
        <v>41</v>
      </c>
      <c r="F17" s="89">
        <f>19.5+21.5</f>
        <v>41</v>
      </c>
      <c r="G17" s="144">
        <v>56</v>
      </c>
      <c r="H17" s="89">
        <v>78.499</v>
      </c>
      <c r="I17" s="144">
        <v>56</v>
      </c>
      <c r="J17" s="89">
        <v>78.499</v>
      </c>
    </row>
    <row r="18" spans="2:10" ht="12.75">
      <c r="B18" s="8"/>
      <c r="C18" s="144"/>
      <c r="D18" s="89"/>
      <c r="E18" s="144"/>
      <c r="F18" s="89"/>
      <c r="G18" s="144"/>
      <c r="H18" s="89"/>
      <c r="I18" s="144"/>
      <c r="J18" s="89"/>
    </row>
    <row r="19" spans="2:10" ht="12.75">
      <c r="B19" s="8" t="s">
        <v>71</v>
      </c>
      <c r="C19" s="144">
        <f>3+27</f>
        <v>30</v>
      </c>
      <c r="D19" s="89">
        <f>3.4+30.5</f>
        <v>33.9</v>
      </c>
      <c r="E19" s="144">
        <f>27+3</f>
        <v>30</v>
      </c>
      <c r="F19" s="89">
        <f>30.5+3.4</f>
        <v>33.9</v>
      </c>
      <c r="G19" s="144">
        <v>54</v>
      </c>
      <c r="H19" s="89">
        <v>61</v>
      </c>
      <c r="I19" s="144">
        <v>54</v>
      </c>
      <c r="J19" s="89">
        <v>61</v>
      </c>
    </row>
    <row r="20" spans="2:10" ht="12.75">
      <c r="B20" s="8"/>
      <c r="C20" s="144"/>
      <c r="D20" s="89"/>
      <c r="E20" s="144"/>
      <c r="F20" s="89"/>
      <c r="G20" s="144"/>
      <c r="H20" s="89"/>
      <c r="I20" s="144"/>
      <c r="J20" s="89"/>
    </row>
    <row r="21" spans="2:10" ht="12.75">
      <c r="B21" s="8" t="s">
        <v>72</v>
      </c>
      <c r="C21" s="144">
        <v>5</v>
      </c>
      <c r="D21" s="89">
        <v>5.9</v>
      </c>
      <c r="E21" s="144">
        <v>5</v>
      </c>
      <c r="F21" s="89">
        <v>6</v>
      </c>
      <c r="G21" s="144">
        <v>28</v>
      </c>
      <c r="H21" s="89">
        <v>29</v>
      </c>
      <c r="I21" s="144">
        <v>28</v>
      </c>
      <c r="J21" s="89">
        <v>29</v>
      </c>
    </row>
    <row r="22" spans="2:10" ht="12.75">
      <c r="B22" s="8"/>
      <c r="C22" s="144"/>
      <c r="D22" s="89"/>
      <c r="E22" s="144"/>
      <c r="F22" s="89"/>
      <c r="G22" s="144"/>
      <c r="H22" s="89"/>
      <c r="I22" s="144"/>
      <c r="J22" s="89"/>
    </row>
    <row r="23" spans="2:10" ht="12.75">
      <c r="B23" s="8" t="s">
        <v>73</v>
      </c>
      <c r="C23" s="144">
        <f>2+1</f>
        <v>3</v>
      </c>
      <c r="D23" s="89">
        <f>1.1+2.6</f>
        <v>3.7</v>
      </c>
      <c r="E23" s="144">
        <v>3</v>
      </c>
      <c r="F23" s="89">
        <v>4</v>
      </c>
      <c r="G23" s="144">
        <v>8</v>
      </c>
      <c r="H23" s="89">
        <v>12.084</v>
      </c>
      <c r="I23" s="144">
        <v>8</v>
      </c>
      <c r="J23" s="89">
        <v>12.1</v>
      </c>
    </row>
    <row r="24" spans="2:10" ht="12.75">
      <c r="B24" s="8"/>
      <c r="C24" s="144"/>
      <c r="D24" s="89"/>
      <c r="E24" s="144"/>
      <c r="F24" s="89"/>
      <c r="G24" s="144"/>
      <c r="H24" s="89"/>
      <c r="I24" s="144"/>
      <c r="J24" s="89"/>
    </row>
    <row r="25" spans="2:10" ht="12.75">
      <c r="B25" s="8" t="s">
        <v>74</v>
      </c>
      <c r="C25" s="144">
        <v>45</v>
      </c>
      <c r="D25" s="89">
        <v>52.3</v>
      </c>
      <c r="E25" s="144">
        <v>45</v>
      </c>
      <c r="F25" s="89">
        <v>52</v>
      </c>
      <c r="G25" s="144">
        <v>36</v>
      </c>
      <c r="H25" s="89">
        <v>40.168</v>
      </c>
      <c r="I25" s="144">
        <v>35</v>
      </c>
      <c r="J25" s="89">
        <v>38.9</v>
      </c>
    </row>
    <row r="26" spans="2:10" ht="12.75">
      <c r="B26" s="8"/>
      <c r="C26" s="144"/>
      <c r="D26" s="89"/>
      <c r="E26" s="144"/>
      <c r="F26" s="89"/>
      <c r="G26" s="144"/>
      <c r="H26" s="89"/>
      <c r="I26" s="144"/>
      <c r="J26" s="89"/>
    </row>
    <row r="27" spans="2:10" ht="12.75">
      <c r="B27" s="8" t="s">
        <v>62</v>
      </c>
      <c r="C27" s="144">
        <f>114+53</f>
        <v>167</v>
      </c>
      <c r="D27" s="89">
        <f>178.9+73.7</f>
        <v>252.60000000000002</v>
      </c>
      <c r="E27" s="144">
        <f>55+112</f>
        <v>167</v>
      </c>
      <c r="F27" s="89">
        <f>175.8+76.9</f>
        <v>252.70000000000002</v>
      </c>
      <c r="G27" s="144">
        <v>158</v>
      </c>
      <c r="H27" s="89">
        <v>225.262</v>
      </c>
      <c r="I27" s="144">
        <v>158</v>
      </c>
      <c r="J27" s="89">
        <v>225.2</v>
      </c>
    </row>
    <row r="28" spans="2:10" ht="12.75">
      <c r="B28" s="8"/>
      <c r="C28" s="144"/>
      <c r="D28" s="89"/>
      <c r="E28" s="144"/>
      <c r="F28" s="89"/>
      <c r="G28" s="144"/>
      <c r="H28" s="89"/>
      <c r="I28" s="144"/>
      <c r="J28" s="89"/>
    </row>
    <row r="29" spans="2:10" ht="12.75">
      <c r="B29" s="8" t="s">
        <v>66</v>
      </c>
      <c r="C29" s="144">
        <f>145+64</f>
        <v>209</v>
      </c>
      <c r="D29" s="89">
        <f>133.5+66.9</f>
        <v>200.4</v>
      </c>
      <c r="E29" s="144">
        <f>65+143</f>
        <v>208</v>
      </c>
      <c r="F29" s="89">
        <f>131.2+67.8</f>
        <v>199</v>
      </c>
      <c r="G29" s="144">
        <v>267</v>
      </c>
      <c r="H29" s="89">
        <v>254.841</v>
      </c>
      <c r="I29" s="144">
        <v>264</v>
      </c>
      <c r="J29" s="89">
        <v>253.997</v>
      </c>
    </row>
    <row r="30" spans="2:10" ht="12.75">
      <c r="B30" s="8"/>
      <c r="C30" s="144"/>
      <c r="D30" s="89"/>
      <c r="E30" s="144"/>
      <c r="F30" s="89"/>
      <c r="G30" s="144"/>
      <c r="H30" s="89"/>
      <c r="I30" s="144"/>
      <c r="J30" s="89"/>
    </row>
    <row r="31" spans="2:10" ht="12.75">
      <c r="B31" s="8" t="s">
        <v>63</v>
      </c>
      <c r="C31" s="144">
        <f>160+388</f>
        <v>548</v>
      </c>
      <c r="D31" s="89">
        <f>348.026+150.443</f>
        <v>498.46900000000005</v>
      </c>
      <c r="E31" s="144">
        <f>224+314</f>
        <v>538</v>
      </c>
      <c r="F31" s="89">
        <f>280.7+211.8</f>
        <v>492.5</v>
      </c>
      <c r="G31" s="144">
        <v>687</v>
      </c>
      <c r="H31" s="89">
        <v>655.557</v>
      </c>
      <c r="I31" s="144">
        <v>683</v>
      </c>
      <c r="J31" s="89">
        <v>654.316</v>
      </c>
    </row>
    <row r="32" spans="2:10" ht="12.75">
      <c r="B32" s="8"/>
      <c r="C32" s="144"/>
      <c r="D32" s="89"/>
      <c r="E32" s="144"/>
      <c r="F32" s="89"/>
      <c r="G32" s="144"/>
      <c r="H32" s="89"/>
      <c r="I32" s="144"/>
      <c r="J32" s="89"/>
    </row>
    <row r="33" spans="2:10" ht="12.75">
      <c r="B33" s="8" t="s">
        <v>64</v>
      </c>
      <c r="C33" s="144">
        <f>31+35</f>
        <v>66</v>
      </c>
      <c r="D33" s="89">
        <f>33.7+36.8</f>
        <v>70.5</v>
      </c>
      <c r="E33" s="144">
        <f>36+30</f>
        <v>66</v>
      </c>
      <c r="F33" s="89">
        <f>37.8+32.6</f>
        <v>70.4</v>
      </c>
      <c r="G33" s="144">
        <v>146</v>
      </c>
      <c r="H33" s="89">
        <v>151.47299999999998</v>
      </c>
      <c r="I33" s="144">
        <v>145</v>
      </c>
      <c r="J33" s="89">
        <v>150.4</v>
      </c>
    </row>
    <row r="34" spans="2:10" ht="12.75">
      <c r="B34" s="8"/>
      <c r="C34" s="144"/>
      <c r="D34" s="89"/>
      <c r="E34" s="144"/>
      <c r="F34" s="89"/>
      <c r="G34" s="144"/>
      <c r="H34" s="89"/>
      <c r="I34" s="144"/>
      <c r="J34" s="89"/>
    </row>
    <row r="35" spans="2:10" ht="12.75">
      <c r="B35" s="8" t="s">
        <v>65</v>
      </c>
      <c r="C35" s="144">
        <f>178+2</f>
        <v>180</v>
      </c>
      <c r="D35" s="89">
        <f>196.3+2.2</f>
        <v>198.5</v>
      </c>
      <c r="E35" s="144">
        <f>3+177</f>
        <v>180</v>
      </c>
      <c r="F35" s="89">
        <f>195.5+2.9</f>
        <v>198.4</v>
      </c>
      <c r="G35" s="144">
        <v>135</v>
      </c>
      <c r="H35" s="89">
        <v>142.62</v>
      </c>
      <c r="I35" s="144">
        <v>135</v>
      </c>
      <c r="J35" s="89">
        <v>142.6</v>
      </c>
    </row>
    <row r="36" spans="2:10" ht="12.75">
      <c r="B36" s="8"/>
      <c r="C36" s="144"/>
      <c r="D36" s="89"/>
      <c r="E36" s="144"/>
      <c r="F36" s="89"/>
      <c r="G36" s="144"/>
      <c r="H36" s="89"/>
      <c r="I36" s="144"/>
      <c r="J36" s="89"/>
    </row>
    <row r="37" spans="2:10" ht="12.75">
      <c r="B37" s="8" t="s">
        <v>75</v>
      </c>
      <c r="C37" s="89" t="s">
        <v>141</v>
      </c>
      <c r="D37" s="89" t="s">
        <v>142</v>
      </c>
      <c r="E37" s="89" t="s">
        <v>141</v>
      </c>
      <c r="F37" s="89" t="s">
        <v>142</v>
      </c>
      <c r="G37" s="89" t="s">
        <v>141</v>
      </c>
      <c r="H37" s="89" t="s">
        <v>142</v>
      </c>
      <c r="I37" s="89" t="s">
        <v>141</v>
      </c>
      <c r="J37" s="89" t="s">
        <v>142</v>
      </c>
    </row>
    <row r="38" spans="2:10" ht="12.75">
      <c r="B38" s="8"/>
      <c r="C38" s="89"/>
      <c r="D38" s="89"/>
      <c r="E38" s="89"/>
      <c r="F38" s="89"/>
      <c r="G38" s="144"/>
      <c r="H38" s="89"/>
      <c r="I38" s="144"/>
      <c r="J38" s="89"/>
    </row>
    <row r="39" spans="2:10" s="7" customFormat="1" ht="12.75">
      <c r="B39" s="8" t="s">
        <v>137</v>
      </c>
      <c r="C39" s="89" t="s">
        <v>141</v>
      </c>
      <c r="D39" s="89" t="s">
        <v>142</v>
      </c>
      <c r="E39" s="89" t="s">
        <v>141</v>
      </c>
      <c r="F39" s="89" t="s">
        <v>142</v>
      </c>
      <c r="G39" s="144" t="s">
        <v>141</v>
      </c>
      <c r="H39" s="89" t="s">
        <v>142</v>
      </c>
      <c r="I39" s="162" t="s">
        <v>141</v>
      </c>
      <c r="J39" s="89" t="s">
        <v>142</v>
      </c>
    </row>
    <row r="40" spans="2:10" ht="12.75">
      <c r="B40" s="8"/>
      <c r="C40" s="89"/>
      <c r="D40" s="89"/>
      <c r="E40" s="89"/>
      <c r="F40" s="89"/>
      <c r="G40" s="144"/>
      <c r="H40" s="89"/>
      <c r="I40" s="144"/>
      <c r="J40" s="89"/>
    </row>
    <row r="41" spans="2:10" s="7" customFormat="1" ht="12.75">
      <c r="B41" s="8" t="s">
        <v>92</v>
      </c>
      <c r="C41" s="144">
        <v>1</v>
      </c>
      <c r="D41" s="89">
        <v>1</v>
      </c>
      <c r="E41" s="89" t="s">
        <v>141</v>
      </c>
      <c r="F41" s="89" t="s">
        <v>142</v>
      </c>
      <c r="G41" s="89" t="s">
        <v>141</v>
      </c>
      <c r="H41" s="89" t="s">
        <v>142</v>
      </c>
      <c r="I41" s="89" t="s">
        <v>141</v>
      </c>
      <c r="J41" s="89" t="s">
        <v>142</v>
      </c>
    </row>
    <row r="42" spans="1:10" ht="12.75">
      <c r="A42" s="12"/>
      <c r="B42" s="13"/>
      <c r="C42" s="145"/>
      <c r="D42" s="143"/>
      <c r="E42" s="146"/>
      <c r="F42" s="143"/>
      <c r="G42" s="145"/>
      <c r="H42" s="143"/>
      <c r="I42" s="146"/>
      <c r="J42" s="143"/>
    </row>
    <row r="43" spans="2:10" s="66" customFormat="1" ht="18.75" customHeight="1">
      <c r="B43" s="164" t="s">
        <v>18</v>
      </c>
      <c r="C43" s="165">
        <f>SUM(C9:C42)</f>
        <v>2301</v>
      </c>
      <c r="D43" s="165">
        <f>SUM(D9:D42)</f>
        <v>3247.4610000000002</v>
      </c>
      <c r="E43" s="165">
        <v>2283</v>
      </c>
      <c r="F43" s="165">
        <v>3233</v>
      </c>
      <c r="G43" s="165">
        <v>4025</v>
      </c>
      <c r="H43" s="166">
        <v>5808.1849999999995</v>
      </c>
      <c r="I43" s="166">
        <v>4020</v>
      </c>
      <c r="J43" s="166">
        <v>5820</v>
      </c>
    </row>
    <row r="44" spans="1:2" s="65" customFormat="1" ht="14.25" customHeight="1">
      <c r="A44" s="65" t="s">
        <v>131</v>
      </c>
      <c r="B44" s="124"/>
    </row>
    <row r="45" spans="1:10" s="65" customFormat="1" ht="18.75" customHeight="1">
      <c r="A45" s="161"/>
      <c r="B45" s="124"/>
      <c r="C45" s="125"/>
      <c r="D45" s="125"/>
      <c r="E45" s="125"/>
      <c r="F45" s="125"/>
      <c r="G45" s="125"/>
      <c r="H45" s="125"/>
      <c r="I45" s="125"/>
      <c r="J45" s="125"/>
    </row>
    <row r="46" spans="1:2" ht="22.5" customHeight="1">
      <c r="A46" s="161" t="s">
        <v>4</v>
      </c>
      <c r="B46" s="7"/>
    </row>
    <row r="47" ht="18" customHeight="1">
      <c r="B47" s="7"/>
    </row>
    <row r="50" ht="12.75">
      <c r="A50" s="2">
        <v>4</v>
      </c>
    </row>
  </sheetData>
  <mergeCells count="11">
    <mergeCell ref="G3:J3"/>
    <mergeCell ref="G4:H4"/>
    <mergeCell ref="I4:J4"/>
    <mergeCell ref="D5:D7"/>
    <mergeCell ref="F5:F7"/>
    <mergeCell ref="H5:H7"/>
    <mergeCell ref="J5:J7"/>
    <mergeCell ref="A3:B7"/>
    <mergeCell ref="C4:D4"/>
    <mergeCell ref="C3:F3"/>
    <mergeCell ref="E4:F4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2"/>
  <sheetViews>
    <sheetView zoomScale="115" zoomScaleNormal="115" workbookViewId="0" topLeftCell="A1">
      <selection activeCell="C50" sqref="C50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ht="12.75">
      <c r="A1" s="154" t="s">
        <v>95</v>
      </c>
    </row>
    <row r="2" spans="1:7" ht="12.75">
      <c r="A2" s="172" t="s">
        <v>4</v>
      </c>
      <c r="B2" s="173"/>
      <c r="C2" s="173"/>
      <c r="D2" s="173"/>
      <c r="E2" s="173"/>
      <c r="F2" s="173"/>
      <c r="G2" s="173"/>
    </row>
    <row r="3" spans="1:7" ht="17.25" customHeight="1">
      <c r="A3" s="321" t="s">
        <v>56</v>
      </c>
      <c r="B3" s="325" t="s">
        <v>133</v>
      </c>
      <c r="C3" s="260" t="s">
        <v>54</v>
      </c>
      <c r="D3" s="261"/>
      <c r="E3" s="261"/>
      <c r="F3" s="261"/>
      <c r="G3" s="261"/>
    </row>
    <row r="4" spans="1:7" ht="17.25" customHeight="1">
      <c r="A4" s="329"/>
      <c r="B4" s="326"/>
      <c r="C4" s="325" t="s">
        <v>134</v>
      </c>
      <c r="D4" s="328" t="s">
        <v>135</v>
      </c>
      <c r="E4" s="334"/>
      <c r="F4" s="330" t="s">
        <v>55</v>
      </c>
      <c r="G4" s="263"/>
    </row>
    <row r="5" spans="1:7" ht="17.25" customHeight="1">
      <c r="A5" s="329"/>
      <c r="B5" s="326"/>
      <c r="C5" s="326"/>
      <c r="D5" s="319"/>
      <c r="E5" s="335"/>
      <c r="F5" s="331"/>
      <c r="G5" s="332"/>
    </row>
    <row r="6" spans="1:7" ht="17.25" customHeight="1">
      <c r="A6" s="329"/>
      <c r="B6" s="326"/>
      <c r="C6" s="327"/>
      <c r="D6" s="320"/>
      <c r="E6" s="336"/>
      <c r="F6" s="333"/>
      <c r="G6" s="265"/>
    </row>
    <row r="7" spans="1:7" ht="17.25" customHeight="1">
      <c r="A7" s="329"/>
      <c r="B7" s="327"/>
      <c r="C7" s="99" t="s">
        <v>98</v>
      </c>
      <c r="D7" s="99" t="s">
        <v>58</v>
      </c>
      <c r="E7" s="99" t="s">
        <v>57</v>
      </c>
      <c r="F7" s="99" t="s">
        <v>58</v>
      </c>
      <c r="G7" s="99" t="s">
        <v>57</v>
      </c>
    </row>
    <row r="8" spans="1:7" ht="17.25" customHeight="1">
      <c r="A8" s="256"/>
      <c r="B8" s="260" t="s">
        <v>67</v>
      </c>
      <c r="C8" s="261"/>
      <c r="D8" s="261"/>
      <c r="E8" s="261"/>
      <c r="F8" s="261"/>
      <c r="G8" s="261"/>
    </row>
    <row r="9" spans="2:7" s="7" customFormat="1" ht="3" customHeight="1">
      <c r="B9" s="11"/>
      <c r="C9" s="93"/>
      <c r="D9" s="93"/>
      <c r="E9" s="93"/>
      <c r="F9" s="93"/>
      <c r="G9" s="93"/>
    </row>
    <row r="10" spans="1:7" ht="17.25" customHeight="1">
      <c r="A10" s="94">
        <v>1980</v>
      </c>
      <c r="B10" s="155">
        <f aca="true" t="shared" si="0" ref="B10:B30">SUM(C10:G10)</f>
        <v>4475</v>
      </c>
      <c r="C10" s="156">
        <v>444</v>
      </c>
      <c r="D10" s="156">
        <v>1949</v>
      </c>
      <c r="E10" s="156">
        <v>2037</v>
      </c>
      <c r="F10" s="156">
        <v>32</v>
      </c>
      <c r="G10" s="156">
        <v>13</v>
      </c>
    </row>
    <row r="11" spans="1:7" ht="15.75" customHeight="1">
      <c r="A11" s="94">
        <v>1981</v>
      </c>
      <c r="B11" s="155">
        <f t="shared" si="0"/>
        <v>4305</v>
      </c>
      <c r="C11" s="156">
        <v>351</v>
      </c>
      <c r="D11" s="156">
        <v>1952</v>
      </c>
      <c r="E11" s="156">
        <v>1902</v>
      </c>
      <c r="F11" s="156">
        <v>83</v>
      </c>
      <c r="G11" s="156">
        <v>17</v>
      </c>
    </row>
    <row r="12" spans="1:7" ht="15.75" customHeight="1">
      <c r="A12" s="94">
        <v>1982</v>
      </c>
      <c r="B12" s="155">
        <f t="shared" si="0"/>
        <v>3413</v>
      </c>
      <c r="C12" s="156">
        <v>264</v>
      </c>
      <c r="D12" s="156">
        <v>1613</v>
      </c>
      <c r="E12" s="156">
        <v>1432</v>
      </c>
      <c r="F12" s="156">
        <v>86</v>
      </c>
      <c r="G12" s="156">
        <v>18</v>
      </c>
    </row>
    <row r="13" spans="1:10" ht="15.75" customHeight="1">
      <c r="A13" s="94">
        <v>1983</v>
      </c>
      <c r="B13" s="155">
        <f t="shared" si="0"/>
        <v>3223</v>
      </c>
      <c r="C13" s="156">
        <v>214</v>
      </c>
      <c r="D13" s="156">
        <v>1374</v>
      </c>
      <c r="E13" s="156">
        <v>1523</v>
      </c>
      <c r="F13" s="156">
        <v>71</v>
      </c>
      <c r="G13" s="156">
        <v>41</v>
      </c>
      <c r="J13" s="2" t="s">
        <v>4</v>
      </c>
    </row>
    <row r="14" spans="1:7" ht="15.75" customHeight="1">
      <c r="A14" s="94">
        <v>1984</v>
      </c>
      <c r="B14" s="155">
        <f>SUM(C14:G14)</f>
        <v>3273</v>
      </c>
      <c r="C14" s="156">
        <v>243</v>
      </c>
      <c r="D14" s="156">
        <v>1297</v>
      </c>
      <c r="E14" s="156">
        <v>1497</v>
      </c>
      <c r="F14" s="156">
        <v>142</v>
      </c>
      <c r="G14" s="156">
        <v>94</v>
      </c>
    </row>
    <row r="15" spans="1:7" ht="8.25" customHeight="1">
      <c r="A15" s="94"/>
      <c r="B15" s="155"/>
      <c r="C15" s="156"/>
      <c r="D15" s="156"/>
      <c r="E15" s="156"/>
      <c r="F15" s="156"/>
      <c r="G15" s="156"/>
    </row>
    <row r="16" spans="1:7" ht="17.25" customHeight="1">
      <c r="A16" s="94">
        <v>1985</v>
      </c>
      <c r="B16" s="155">
        <f t="shared" si="0"/>
        <v>3022</v>
      </c>
      <c r="C16" s="156">
        <v>217</v>
      </c>
      <c r="D16" s="156">
        <v>1259</v>
      </c>
      <c r="E16" s="156">
        <v>1416</v>
      </c>
      <c r="F16" s="156">
        <v>63</v>
      </c>
      <c r="G16" s="156">
        <v>67</v>
      </c>
    </row>
    <row r="17" spans="1:7" ht="15.75" customHeight="1">
      <c r="A17" s="94">
        <v>1986</v>
      </c>
      <c r="B17" s="155">
        <f t="shared" si="0"/>
        <v>3289</v>
      </c>
      <c r="C17" s="156">
        <v>244</v>
      </c>
      <c r="D17" s="156">
        <v>1299</v>
      </c>
      <c r="E17" s="156">
        <v>1618</v>
      </c>
      <c r="F17" s="156">
        <v>77</v>
      </c>
      <c r="G17" s="156">
        <v>51</v>
      </c>
    </row>
    <row r="18" spans="1:7" ht="15.75" customHeight="1">
      <c r="A18" s="94">
        <v>1987</v>
      </c>
      <c r="B18" s="155">
        <f t="shared" si="0"/>
        <v>2953</v>
      </c>
      <c r="C18" s="156">
        <v>259</v>
      </c>
      <c r="D18" s="156">
        <v>1037</v>
      </c>
      <c r="E18" s="156">
        <v>1572</v>
      </c>
      <c r="F18" s="156">
        <v>56</v>
      </c>
      <c r="G18" s="156">
        <v>29</v>
      </c>
    </row>
    <row r="19" spans="1:7" ht="15.75" customHeight="1">
      <c r="A19" s="94">
        <v>1988</v>
      </c>
      <c r="B19" s="155">
        <f t="shared" si="0"/>
        <v>3387</v>
      </c>
      <c r="C19" s="156">
        <v>310</v>
      </c>
      <c r="D19" s="156">
        <v>1345</v>
      </c>
      <c r="E19" s="156">
        <v>1571</v>
      </c>
      <c r="F19" s="156">
        <v>113</v>
      </c>
      <c r="G19" s="156">
        <v>48</v>
      </c>
    </row>
    <row r="20" spans="1:7" ht="15.75" customHeight="1">
      <c r="A20" s="94">
        <v>1989</v>
      </c>
      <c r="B20" s="155">
        <f t="shared" si="0"/>
        <v>3206</v>
      </c>
      <c r="C20" s="156">
        <v>315</v>
      </c>
      <c r="D20" s="156">
        <v>1191</v>
      </c>
      <c r="E20" s="156">
        <v>1495</v>
      </c>
      <c r="F20" s="156">
        <v>123</v>
      </c>
      <c r="G20" s="156">
        <v>82</v>
      </c>
    </row>
    <row r="21" spans="1:7" ht="8.25" customHeight="1">
      <c r="A21" s="94"/>
      <c r="B21" s="155"/>
      <c r="C21" s="156"/>
      <c r="D21" s="156"/>
      <c r="E21" s="156"/>
      <c r="F21" s="156"/>
      <c r="G21" s="156"/>
    </row>
    <row r="22" spans="1:7" ht="17.25" customHeight="1">
      <c r="A22" s="94">
        <v>1990</v>
      </c>
      <c r="B22" s="155">
        <f t="shared" si="0"/>
        <v>3409</v>
      </c>
      <c r="C22" s="156">
        <v>220</v>
      </c>
      <c r="D22" s="156">
        <v>1357</v>
      </c>
      <c r="E22" s="156">
        <v>1657</v>
      </c>
      <c r="F22" s="156">
        <v>76</v>
      </c>
      <c r="G22" s="156">
        <v>99</v>
      </c>
    </row>
    <row r="23" spans="1:7" ht="15.75" customHeight="1">
      <c r="A23" s="94">
        <v>1991</v>
      </c>
      <c r="B23" s="155">
        <f t="shared" si="0"/>
        <v>3269</v>
      </c>
      <c r="C23" s="156">
        <v>262</v>
      </c>
      <c r="D23" s="156">
        <v>1236</v>
      </c>
      <c r="E23" s="156">
        <v>1547</v>
      </c>
      <c r="F23" s="156">
        <v>140</v>
      </c>
      <c r="G23" s="156">
        <v>84</v>
      </c>
    </row>
    <row r="24" spans="1:7" ht="15.75" customHeight="1">
      <c r="A24" s="94">
        <v>1992</v>
      </c>
      <c r="B24" s="155">
        <f t="shared" si="0"/>
        <v>3201</v>
      </c>
      <c r="C24" s="156">
        <v>285</v>
      </c>
      <c r="D24" s="156">
        <v>1290</v>
      </c>
      <c r="E24" s="156">
        <v>1468</v>
      </c>
      <c r="F24" s="156">
        <v>99</v>
      </c>
      <c r="G24" s="156">
        <v>59</v>
      </c>
    </row>
    <row r="25" spans="1:7" ht="15.75" customHeight="1">
      <c r="A25" s="94">
        <v>1993</v>
      </c>
      <c r="B25" s="155">
        <f t="shared" si="0"/>
        <v>3470</v>
      </c>
      <c r="C25" s="156">
        <v>398</v>
      </c>
      <c r="D25" s="156">
        <v>1340</v>
      </c>
      <c r="E25" s="156">
        <v>1510</v>
      </c>
      <c r="F25" s="156">
        <v>145</v>
      </c>
      <c r="G25" s="156">
        <v>77</v>
      </c>
    </row>
    <row r="26" spans="1:7" ht="15.75" customHeight="1">
      <c r="A26" s="94">
        <v>1994</v>
      </c>
      <c r="B26" s="155">
        <f>SUM(C26:G26)</f>
        <v>4280</v>
      </c>
      <c r="C26" s="156">
        <v>443</v>
      </c>
      <c r="D26" s="156">
        <v>1553</v>
      </c>
      <c r="E26" s="156">
        <v>2024</v>
      </c>
      <c r="F26" s="156">
        <v>181</v>
      </c>
      <c r="G26" s="156">
        <v>79</v>
      </c>
    </row>
    <row r="27" spans="1:7" ht="7.5" customHeight="1">
      <c r="A27" s="94"/>
      <c r="B27" s="155"/>
      <c r="C27" s="156"/>
      <c r="D27" s="156"/>
      <c r="E27" s="156"/>
      <c r="F27" s="156"/>
      <c r="G27" s="156"/>
    </row>
    <row r="28" spans="1:7" ht="17.25" customHeight="1">
      <c r="A28" s="94">
        <v>1995</v>
      </c>
      <c r="B28" s="155">
        <f t="shared" si="0"/>
        <v>4317</v>
      </c>
      <c r="C28" s="156">
        <v>310</v>
      </c>
      <c r="D28" s="156">
        <v>1692</v>
      </c>
      <c r="E28" s="156">
        <v>2035</v>
      </c>
      <c r="F28" s="156">
        <v>151</v>
      </c>
      <c r="G28" s="156">
        <v>129</v>
      </c>
    </row>
    <row r="29" spans="1:7" ht="15.75" customHeight="1">
      <c r="A29" s="94">
        <v>1996</v>
      </c>
      <c r="B29" s="155">
        <f t="shared" si="0"/>
        <v>3770</v>
      </c>
      <c r="C29" s="156">
        <v>259</v>
      </c>
      <c r="D29" s="156">
        <v>1435</v>
      </c>
      <c r="E29" s="156">
        <v>1859</v>
      </c>
      <c r="F29" s="156">
        <v>117</v>
      </c>
      <c r="G29" s="156">
        <v>100</v>
      </c>
    </row>
    <row r="30" spans="1:7" ht="15.75" customHeight="1">
      <c r="A30" s="94">
        <v>1997</v>
      </c>
      <c r="B30" s="155">
        <f t="shared" si="0"/>
        <v>3671</v>
      </c>
      <c r="C30" s="156">
        <v>229</v>
      </c>
      <c r="D30" s="156">
        <v>1472</v>
      </c>
      <c r="E30" s="156">
        <v>1745</v>
      </c>
      <c r="F30" s="156">
        <v>174</v>
      </c>
      <c r="G30" s="156">
        <v>51</v>
      </c>
    </row>
    <row r="31" spans="1:7" ht="15.75" customHeight="1">
      <c r="A31" s="94">
        <v>1998</v>
      </c>
      <c r="B31" s="155">
        <f>SUM(C31:G31)</f>
        <v>3871</v>
      </c>
      <c r="C31" s="156">
        <v>415</v>
      </c>
      <c r="D31" s="156">
        <v>1294</v>
      </c>
      <c r="E31" s="156">
        <v>1938</v>
      </c>
      <c r="F31" s="156">
        <v>148</v>
      </c>
      <c r="G31" s="156">
        <v>76</v>
      </c>
    </row>
    <row r="32" spans="1:7" ht="15.75" customHeight="1">
      <c r="A32" s="94">
        <v>1999</v>
      </c>
      <c r="B32" s="155">
        <v>4084</v>
      </c>
      <c r="C32" s="156">
        <v>372</v>
      </c>
      <c r="D32" s="156">
        <v>1501</v>
      </c>
      <c r="E32" s="156">
        <v>1998</v>
      </c>
      <c r="F32" s="156">
        <v>168</v>
      </c>
      <c r="G32" s="156">
        <v>45</v>
      </c>
    </row>
    <row r="33" spans="1:7" ht="7.5" customHeight="1">
      <c r="A33" s="94"/>
      <c r="B33" s="155"/>
      <c r="C33" s="156"/>
      <c r="D33" s="156"/>
      <c r="E33" s="156"/>
      <c r="F33" s="156"/>
      <c r="G33" s="156"/>
    </row>
    <row r="34" spans="1:7" ht="17.25" customHeight="1">
      <c r="A34" s="94">
        <v>2000</v>
      </c>
      <c r="B34" s="155">
        <f>SUM(C34:G34)</f>
        <v>4227</v>
      </c>
      <c r="C34" s="156">
        <v>248</v>
      </c>
      <c r="D34" s="156">
        <v>1740</v>
      </c>
      <c r="E34" s="156">
        <v>2052</v>
      </c>
      <c r="F34" s="156">
        <v>146</v>
      </c>
      <c r="G34" s="156">
        <v>41</v>
      </c>
    </row>
    <row r="35" spans="1:7" ht="15.75" customHeight="1">
      <c r="A35" s="94">
        <v>2001</v>
      </c>
      <c r="B35" s="155">
        <f>SUM(C35:G35)</f>
        <v>4078</v>
      </c>
      <c r="C35" s="156">
        <v>301</v>
      </c>
      <c r="D35" s="156">
        <v>1458</v>
      </c>
      <c r="E35" s="156">
        <v>2122</v>
      </c>
      <c r="F35" s="156">
        <v>136</v>
      </c>
      <c r="G35" s="156">
        <v>61</v>
      </c>
    </row>
    <row r="36" spans="1:7" ht="15.75" customHeight="1">
      <c r="A36" s="94">
        <v>2002</v>
      </c>
      <c r="B36" s="155">
        <f>SUM(C36:G36)</f>
        <v>4197</v>
      </c>
      <c r="C36" s="156">
        <v>591</v>
      </c>
      <c r="D36" s="156">
        <v>1515</v>
      </c>
      <c r="E36" s="156">
        <v>1878</v>
      </c>
      <c r="F36" s="156">
        <v>121</v>
      </c>
      <c r="G36" s="156">
        <v>92</v>
      </c>
    </row>
    <row r="37" spans="1:7" ht="15.75" customHeight="1">
      <c r="A37" s="94">
        <v>2003</v>
      </c>
      <c r="B37" s="155">
        <f>SUM(C37:G37)</f>
        <v>4158</v>
      </c>
      <c r="C37" s="156">
        <v>466</v>
      </c>
      <c r="D37" s="156">
        <v>1527</v>
      </c>
      <c r="E37" s="156">
        <v>1999</v>
      </c>
      <c r="F37" s="156">
        <v>94</v>
      </c>
      <c r="G37" s="156">
        <v>72</v>
      </c>
    </row>
    <row r="38" spans="1:7" ht="15.75" customHeight="1">
      <c r="A38" s="94">
        <v>2004</v>
      </c>
      <c r="B38" s="155">
        <f>SUM(C38:G38)</f>
        <v>3848</v>
      </c>
      <c r="C38" s="156">
        <v>453</v>
      </c>
      <c r="D38" s="156">
        <v>1315</v>
      </c>
      <c r="E38" s="156">
        <v>1917</v>
      </c>
      <c r="F38" s="156">
        <v>97</v>
      </c>
      <c r="G38" s="156">
        <v>66</v>
      </c>
    </row>
    <row r="39" spans="1:7" ht="7.5" customHeight="1">
      <c r="A39" s="94"/>
      <c r="B39" s="155"/>
      <c r="C39" s="156"/>
      <c r="D39" s="156"/>
      <c r="E39" s="156"/>
      <c r="F39" s="156"/>
      <c r="G39" s="156"/>
    </row>
    <row r="40" spans="1:7" ht="17.25" customHeight="1">
      <c r="A40" s="94">
        <v>2005</v>
      </c>
      <c r="B40" s="155">
        <v>4004</v>
      </c>
      <c r="C40" s="156">
        <v>458</v>
      </c>
      <c r="D40" s="156">
        <v>1544</v>
      </c>
      <c r="E40" s="156">
        <v>1826</v>
      </c>
      <c r="F40" s="156">
        <v>122</v>
      </c>
      <c r="G40" s="156">
        <v>54</v>
      </c>
    </row>
    <row r="41" spans="1:7" ht="15.75" customHeight="1">
      <c r="A41" s="94">
        <v>2006</v>
      </c>
      <c r="B41" s="155">
        <v>3875</v>
      </c>
      <c r="C41" s="169">
        <v>420</v>
      </c>
      <c r="D41" s="155">
        <v>1462</v>
      </c>
      <c r="E41" s="155">
        <v>1843</v>
      </c>
      <c r="F41" s="155">
        <v>112</v>
      </c>
      <c r="G41" s="156">
        <v>38</v>
      </c>
    </row>
    <row r="42" spans="1:10" ht="15.75" customHeight="1">
      <c r="A42" s="94">
        <v>2007</v>
      </c>
      <c r="B42" s="155">
        <v>5059</v>
      </c>
      <c r="C42" s="169">
        <v>290</v>
      </c>
      <c r="D42" s="155">
        <v>1517</v>
      </c>
      <c r="E42" s="155">
        <v>3128</v>
      </c>
      <c r="F42" s="155">
        <v>99</v>
      </c>
      <c r="G42" s="156">
        <v>25</v>
      </c>
      <c r="I42" s="248"/>
      <c r="J42" s="248"/>
    </row>
    <row r="43" spans="1:10" ht="15.75" customHeight="1">
      <c r="A43" s="227">
        <v>2008</v>
      </c>
      <c r="B43" s="155">
        <v>5227</v>
      </c>
      <c r="C43" s="169">
        <v>307</v>
      </c>
      <c r="D43" s="155">
        <v>1527</v>
      </c>
      <c r="E43" s="155">
        <v>3205</v>
      </c>
      <c r="F43" s="155">
        <v>152</v>
      </c>
      <c r="G43" s="156">
        <v>37</v>
      </c>
      <c r="I43" s="248"/>
      <c r="J43" s="248"/>
    </row>
    <row r="44" spans="1:9" ht="12.75">
      <c r="A44" s="227">
        <v>2009</v>
      </c>
      <c r="B44" s="155">
        <v>4329</v>
      </c>
      <c r="C44" s="169">
        <v>130</v>
      </c>
      <c r="D44" s="155">
        <v>1251.2</v>
      </c>
      <c r="E44" s="155">
        <v>2777.2</v>
      </c>
      <c r="F44" s="155">
        <v>144.4</v>
      </c>
      <c r="G44" s="156">
        <v>27</v>
      </c>
      <c r="I44" s="248"/>
    </row>
    <row r="45" spans="1:9" ht="7.5" customHeight="1">
      <c r="A45" s="227"/>
      <c r="B45" s="155"/>
      <c r="C45" s="169"/>
      <c r="D45" s="155"/>
      <c r="E45" s="155"/>
      <c r="F45" s="155"/>
      <c r="G45" s="156"/>
      <c r="I45" s="248"/>
    </row>
    <row r="46" spans="1:10" ht="12.75">
      <c r="A46" s="227">
        <v>2010</v>
      </c>
      <c r="B46" s="155">
        <f>SUM(C46:G46)</f>
        <v>2618</v>
      </c>
      <c r="C46" s="169">
        <v>128</v>
      </c>
      <c r="D46" s="155">
        <v>933</v>
      </c>
      <c r="E46" s="155">
        <v>1440</v>
      </c>
      <c r="F46" s="155">
        <v>87</v>
      </c>
      <c r="G46" s="156">
        <v>30</v>
      </c>
      <c r="J46" s="248"/>
    </row>
    <row r="52" ht="12.75">
      <c r="G52" s="2">
        <v>5</v>
      </c>
    </row>
  </sheetData>
  <mergeCells count="7">
    <mergeCell ref="A3:A8"/>
    <mergeCell ref="B3:B7"/>
    <mergeCell ref="F4:G6"/>
    <mergeCell ref="C4:C6"/>
    <mergeCell ref="D4:E6"/>
    <mergeCell ref="B8:G8"/>
    <mergeCell ref="C3:G3"/>
  </mergeCells>
  <printOptions/>
  <pageMargins left="0.93" right="0.46" top="0.26" bottom="0.27" header="0" footer="0.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1"/>
  <sheetViews>
    <sheetView zoomScale="115" zoomScaleNormal="115" workbookViewId="0" topLeftCell="A1">
      <selection activeCell="G41" sqref="G41"/>
    </sheetView>
  </sheetViews>
  <sheetFormatPr defaultColWidth="11.421875" defaultRowHeight="12.75"/>
  <cols>
    <col min="1" max="1" width="11.8515625" style="2" customWidth="1"/>
    <col min="2" max="2" width="11.7109375" style="2" customWidth="1"/>
    <col min="3" max="3" width="11.8515625" style="2" customWidth="1"/>
    <col min="4" max="4" width="12.00390625" style="2" customWidth="1"/>
    <col min="5" max="6" width="11.8515625" style="2" customWidth="1"/>
    <col min="7" max="7" width="12.00390625" style="2" customWidth="1"/>
    <col min="8" max="8" width="2.57421875" style="2" customWidth="1"/>
    <col min="9" max="16384" width="11.421875" style="2" customWidth="1"/>
  </cols>
  <sheetData>
    <row r="1" spans="1:7" ht="12.75">
      <c r="A1" s="154" t="s">
        <v>97</v>
      </c>
      <c r="B1" s="65"/>
      <c r="C1" s="65"/>
      <c r="D1" s="65"/>
      <c r="E1" s="65"/>
      <c r="F1" s="65"/>
      <c r="G1" s="65"/>
    </row>
    <row r="2" spans="1:7" ht="12.75">
      <c r="A2" s="12"/>
      <c r="B2" s="12"/>
      <c r="C2" s="12"/>
      <c r="D2" s="12"/>
      <c r="E2" s="12"/>
      <c r="F2" s="12"/>
      <c r="G2" s="12"/>
    </row>
    <row r="3" spans="1:7" ht="19.5" customHeight="1">
      <c r="A3" s="96" t="s">
        <v>56</v>
      </c>
      <c r="B3" s="99" t="s">
        <v>61</v>
      </c>
      <c r="C3" s="99" t="s">
        <v>62</v>
      </c>
      <c r="D3" s="99" t="s">
        <v>63</v>
      </c>
      <c r="E3" s="99" t="s">
        <v>64</v>
      </c>
      <c r="F3" s="99" t="s">
        <v>66</v>
      </c>
      <c r="G3" s="99" t="s">
        <v>65</v>
      </c>
    </row>
    <row r="4" spans="1:7" ht="17.25" customHeight="1">
      <c r="A4" s="94">
        <v>1980</v>
      </c>
      <c r="B4" s="156">
        <v>1894</v>
      </c>
      <c r="C4" s="156">
        <v>510</v>
      </c>
      <c r="D4" s="156">
        <v>746</v>
      </c>
      <c r="E4" s="156">
        <v>101</v>
      </c>
      <c r="F4" s="156">
        <v>9</v>
      </c>
      <c r="G4" s="156">
        <v>468</v>
      </c>
    </row>
    <row r="5" spans="1:7" ht="15.75" customHeight="1">
      <c r="A5" s="94">
        <v>1981</v>
      </c>
      <c r="B5" s="156">
        <v>1836</v>
      </c>
      <c r="C5" s="156">
        <v>458</v>
      </c>
      <c r="D5" s="156">
        <v>937</v>
      </c>
      <c r="E5" s="156">
        <v>75</v>
      </c>
      <c r="F5" s="156">
        <v>11</v>
      </c>
      <c r="G5" s="156">
        <v>429</v>
      </c>
    </row>
    <row r="6" spans="1:7" ht="15.75" customHeight="1">
      <c r="A6" s="94">
        <v>1982</v>
      </c>
      <c r="B6" s="156">
        <v>1377</v>
      </c>
      <c r="C6" s="156">
        <v>375</v>
      </c>
      <c r="D6" s="156">
        <v>625</v>
      </c>
      <c r="E6" s="156">
        <v>110</v>
      </c>
      <c r="F6" s="156">
        <v>9</v>
      </c>
      <c r="G6" s="156">
        <v>347</v>
      </c>
    </row>
    <row r="7" spans="1:7" s="7" customFormat="1" ht="15.75" customHeight="1">
      <c r="A7" s="94">
        <v>1983</v>
      </c>
      <c r="B7" s="156">
        <v>1470</v>
      </c>
      <c r="C7" s="156">
        <v>265</v>
      </c>
      <c r="D7" s="156">
        <v>486</v>
      </c>
      <c r="E7" s="156">
        <v>112</v>
      </c>
      <c r="F7" s="156">
        <v>3</v>
      </c>
      <c r="G7" s="156">
        <v>334</v>
      </c>
    </row>
    <row r="8" spans="1:7" ht="15.75" customHeight="1">
      <c r="A8" s="94">
        <v>1984</v>
      </c>
      <c r="B8" s="156">
        <v>1638</v>
      </c>
      <c r="C8" s="156">
        <v>272</v>
      </c>
      <c r="D8" s="156">
        <v>483</v>
      </c>
      <c r="E8" s="156">
        <v>122</v>
      </c>
      <c r="F8" s="156">
        <v>6</v>
      </c>
      <c r="G8" s="156">
        <v>273</v>
      </c>
    </row>
    <row r="9" spans="1:7" ht="8.25" customHeight="1">
      <c r="A9" s="94"/>
      <c r="B9" s="156"/>
      <c r="C9" s="156"/>
      <c r="D9" s="156"/>
      <c r="E9" s="156"/>
      <c r="F9" s="156"/>
      <c r="G9" s="156"/>
    </row>
    <row r="10" spans="1:7" ht="17.25" customHeight="1">
      <c r="A10" s="94">
        <v>1985</v>
      </c>
      <c r="B10" s="156">
        <v>1567</v>
      </c>
      <c r="C10" s="156">
        <v>246</v>
      </c>
      <c r="D10" s="156">
        <v>412</v>
      </c>
      <c r="E10" s="156">
        <v>87</v>
      </c>
      <c r="F10" s="156">
        <v>5</v>
      </c>
      <c r="G10" s="156">
        <v>294</v>
      </c>
    </row>
    <row r="11" spans="1:7" ht="15.75" customHeight="1">
      <c r="A11" s="94">
        <v>1986</v>
      </c>
      <c r="B11" s="156">
        <v>1625</v>
      </c>
      <c r="C11" s="156">
        <v>307</v>
      </c>
      <c r="D11" s="156">
        <v>390</v>
      </c>
      <c r="E11" s="156">
        <v>99</v>
      </c>
      <c r="F11" s="156">
        <v>4</v>
      </c>
      <c r="G11" s="156">
        <v>321</v>
      </c>
    </row>
    <row r="12" spans="1:7" ht="15.75" customHeight="1">
      <c r="A12" s="94">
        <v>1987</v>
      </c>
      <c r="B12" s="156">
        <v>1524</v>
      </c>
      <c r="C12" s="156">
        <v>248</v>
      </c>
      <c r="D12" s="156">
        <v>308</v>
      </c>
      <c r="E12" s="156">
        <v>75</v>
      </c>
      <c r="F12" s="156">
        <v>1</v>
      </c>
      <c r="G12" s="156">
        <v>269</v>
      </c>
    </row>
    <row r="13" spans="1:7" ht="15.75" customHeight="1">
      <c r="A13" s="94">
        <v>1988</v>
      </c>
      <c r="B13" s="156">
        <v>1609</v>
      </c>
      <c r="C13" s="156">
        <v>377</v>
      </c>
      <c r="D13" s="156">
        <v>512</v>
      </c>
      <c r="E13" s="156">
        <v>103</v>
      </c>
      <c r="F13" s="156">
        <v>1</v>
      </c>
      <c r="G13" s="156">
        <v>221</v>
      </c>
    </row>
    <row r="14" spans="1:7" ht="15.75" customHeight="1">
      <c r="A14" s="94">
        <v>1989</v>
      </c>
      <c r="B14" s="156">
        <v>1656</v>
      </c>
      <c r="C14" s="156">
        <v>282</v>
      </c>
      <c r="D14" s="156">
        <v>393</v>
      </c>
      <c r="E14" s="156">
        <v>96</v>
      </c>
      <c r="F14" s="156">
        <v>2</v>
      </c>
      <c r="G14" s="156">
        <v>214</v>
      </c>
    </row>
    <row r="15" spans="1:7" ht="8.25" customHeight="1">
      <c r="A15" s="94"/>
      <c r="B15" s="156"/>
      <c r="C15" s="156"/>
      <c r="D15" s="156"/>
      <c r="E15" s="156"/>
      <c r="F15" s="156"/>
      <c r="G15" s="156"/>
    </row>
    <row r="16" spans="1:7" ht="17.25" customHeight="1">
      <c r="A16" s="94">
        <v>1990</v>
      </c>
      <c r="B16" s="156">
        <v>1699</v>
      </c>
      <c r="C16" s="156">
        <v>259</v>
      </c>
      <c r="D16" s="156">
        <v>483</v>
      </c>
      <c r="E16" s="156">
        <v>133</v>
      </c>
      <c r="F16" s="156">
        <v>2</v>
      </c>
      <c r="G16" s="156">
        <v>190</v>
      </c>
    </row>
    <row r="17" spans="1:7" ht="15.75" customHeight="1">
      <c r="A17" s="94">
        <v>1991</v>
      </c>
      <c r="B17" s="156">
        <v>1778</v>
      </c>
      <c r="C17" s="156">
        <v>293</v>
      </c>
      <c r="D17" s="156">
        <v>463</v>
      </c>
      <c r="E17" s="156">
        <v>158</v>
      </c>
      <c r="F17" s="157">
        <v>0</v>
      </c>
      <c r="G17" s="156">
        <v>187</v>
      </c>
    </row>
    <row r="18" spans="1:7" ht="15.75" customHeight="1">
      <c r="A18" s="94">
        <v>1992</v>
      </c>
      <c r="B18" s="156">
        <v>1714</v>
      </c>
      <c r="C18" s="156">
        <v>224</v>
      </c>
      <c r="D18" s="156">
        <v>543</v>
      </c>
      <c r="E18" s="156">
        <v>180</v>
      </c>
      <c r="F18" s="157">
        <v>0</v>
      </c>
      <c r="G18" s="156">
        <v>191</v>
      </c>
    </row>
    <row r="19" spans="1:7" ht="15.75" customHeight="1">
      <c r="A19" s="94">
        <v>1993</v>
      </c>
      <c r="B19" s="156">
        <v>1993</v>
      </c>
      <c r="C19" s="156">
        <v>282</v>
      </c>
      <c r="D19" s="156">
        <v>571</v>
      </c>
      <c r="E19" s="156">
        <v>182</v>
      </c>
      <c r="F19" s="156">
        <v>66</v>
      </c>
      <c r="G19" s="156">
        <v>203</v>
      </c>
    </row>
    <row r="20" spans="1:7" ht="15.75" customHeight="1">
      <c r="A20" s="94">
        <v>1994</v>
      </c>
      <c r="B20" s="156">
        <v>2344</v>
      </c>
      <c r="C20" s="156">
        <v>429</v>
      </c>
      <c r="D20" s="156">
        <v>636</v>
      </c>
      <c r="E20" s="156">
        <v>182</v>
      </c>
      <c r="F20" s="156">
        <v>319</v>
      </c>
      <c r="G20" s="156">
        <v>190</v>
      </c>
    </row>
    <row r="21" spans="1:7" ht="7.5" customHeight="1">
      <c r="A21" s="94"/>
      <c r="B21" s="156"/>
      <c r="C21" s="156"/>
      <c r="D21" s="156"/>
      <c r="E21" s="156"/>
      <c r="F21" s="156"/>
      <c r="G21" s="156"/>
    </row>
    <row r="22" spans="1:7" ht="17.25" customHeight="1">
      <c r="A22" s="94">
        <v>1995</v>
      </c>
      <c r="B22" s="156">
        <v>2175</v>
      </c>
      <c r="C22" s="156">
        <v>377</v>
      </c>
      <c r="D22" s="156">
        <v>702</v>
      </c>
      <c r="E22" s="156">
        <v>220</v>
      </c>
      <c r="F22" s="156">
        <v>322</v>
      </c>
      <c r="G22" s="156">
        <v>203</v>
      </c>
    </row>
    <row r="23" spans="1:7" ht="15.75" customHeight="1">
      <c r="A23" s="94">
        <v>1996</v>
      </c>
      <c r="B23" s="156">
        <v>2137</v>
      </c>
      <c r="C23" s="156">
        <v>302</v>
      </c>
      <c r="D23" s="156">
        <v>461</v>
      </c>
      <c r="E23" s="156">
        <v>127</v>
      </c>
      <c r="F23" s="156">
        <v>349</v>
      </c>
      <c r="G23" s="156">
        <v>183</v>
      </c>
    </row>
    <row r="24" spans="1:7" ht="15.75" customHeight="1">
      <c r="A24" s="94">
        <v>1997</v>
      </c>
      <c r="B24" s="156">
        <v>2114</v>
      </c>
      <c r="C24" s="156">
        <v>186</v>
      </c>
      <c r="D24" s="156">
        <v>513</v>
      </c>
      <c r="E24" s="156">
        <v>172</v>
      </c>
      <c r="F24" s="156">
        <v>207</v>
      </c>
      <c r="G24" s="156">
        <v>176</v>
      </c>
    </row>
    <row r="25" spans="1:7" ht="15.75" customHeight="1">
      <c r="A25" s="94">
        <v>1998</v>
      </c>
      <c r="B25" s="156">
        <v>2375</v>
      </c>
      <c r="C25" s="156">
        <v>343</v>
      </c>
      <c r="D25" s="156">
        <v>619</v>
      </c>
      <c r="E25" s="156">
        <v>233</v>
      </c>
      <c r="F25" s="156">
        <v>90</v>
      </c>
      <c r="G25" s="156">
        <v>174</v>
      </c>
    </row>
    <row r="26" spans="1:7" ht="15.75" customHeight="1">
      <c r="A26" s="94">
        <v>1999</v>
      </c>
      <c r="B26" s="156">
        <v>2300</v>
      </c>
      <c r="C26" s="156">
        <v>339</v>
      </c>
      <c r="D26" s="156">
        <v>656</v>
      </c>
      <c r="E26" s="156">
        <v>217</v>
      </c>
      <c r="F26" s="156">
        <v>152</v>
      </c>
      <c r="G26" s="156">
        <v>177</v>
      </c>
    </row>
    <row r="27" spans="1:7" ht="7.5" customHeight="1">
      <c r="A27" s="94"/>
      <c r="B27" s="156"/>
      <c r="C27" s="156"/>
      <c r="D27" s="156"/>
      <c r="E27" s="156"/>
      <c r="F27" s="156"/>
      <c r="G27" s="156"/>
    </row>
    <row r="28" spans="1:7" ht="15.75" customHeight="1">
      <c r="A28" s="94">
        <v>2000</v>
      </c>
      <c r="B28" s="156">
        <v>2148</v>
      </c>
      <c r="C28" s="156">
        <v>327</v>
      </c>
      <c r="D28" s="156">
        <v>588</v>
      </c>
      <c r="E28" s="156">
        <v>182</v>
      </c>
      <c r="F28" s="156">
        <v>97</v>
      </c>
      <c r="G28" s="156">
        <v>204</v>
      </c>
    </row>
    <row r="29" spans="1:7" ht="15.75" customHeight="1">
      <c r="A29" s="94">
        <v>2001</v>
      </c>
      <c r="B29" s="156">
        <v>2026</v>
      </c>
      <c r="C29" s="156">
        <v>402</v>
      </c>
      <c r="D29" s="156">
        <v>498</v>
      </c>
      <c r="E29" s="156">
        <v>189</v>
      </c>
      <c r="F29" s="156">
        <v>537</v>
      </c>
      <c r="G29" s="156">
        <v>163</v>
      </c>
    </row>
    <row r="30" spans="1:7" ht="15.75" customHeight="1">
      <c r="A30" s="94">
        <v>2002</v>
      </c>
      <c r="B30" s="156">
        <v>2037</v>
      </c>
      <c r="C30" s="156">
        <v>256</v>
      </c>
      <c r="D30" s="156">
        <v>568</v>
      </c>
      <c r="E30" s="156">
        <v>149</v>
      </c>
      <c r="F30" s="156">
        <v>360</v>
      </c>
      <c r="G30" s="156">
        <v>166</v>
      </c>
    </row>
    <row r="31" spans="1:7" ht="15.75" customHeight="1">
      <c r="A31" s="94">
        <v>2003</v>
      </c>
      <c r="B31" s="156">
        <v>2152</v>
      </c>
      <c r="C31" s="156">
        <v>391</v>
      </c>
      <c r="D31" s="156">
        <v>431</v>
      </c>
      <c r="E31" s="156">
        <v>140</v>
      </c>
      <c r="F31" s="156">
        <v>352</v>
      </c>
      <c r="G31" s="156">
        <v>185</v>
      </c>
    </row>
    <row r="32" spans="1:7" ht="15.75" customHeight="1">
      <c r="A32" s="94">
        <v>2004</v>
      </c>
      <c r="B32" s="156">
        <v>2253</v>
      </c>
      <c r="C32" s="156">
        <v>268</v>
      </c>
      <c r="D32" s="156">
        <v>379</v>
      </c>
      <c r="E32" s="156">
        <v>132</v>
      </c>
      <c r="F32" s="156">
        <v>211</v>
      </c>
      <c r="G32" s="156">
        <v>150</v>
      </c>
    </row>
    <row r="33" spans="1:7" ht="7.5" customHeight="1">
      <c r="A33" s="94"/>
      <c r="B33" s="156"/>
      <c r="C33" s="156"/>
      <c r="D33" s="156"/>
      <c r="E33" s="156"/>
      <c r="F33" s="156"/>
      <c r="G33" s="156"/>
    </row>
    <row r="34" spans="1:7" ht="17.25" customHeight="1">
      <c r="A34" s="94">
        <v>2005</v>
      </c>
      <c r="B34" s="156">
        <v>2156</v>
      </c>
      <c r="C34" s="156">
        <v>216</v>
      </c>
      <c r="D34" s="156">
        <v>593</v>
      </c>
      <c r="E34" s="156">
        <v>123</v>
      </c>
      <c r="F34" s="156">
        <v>222</v>
      </c>
      <c r="G34" s="156">
        <v>139</v>
      </c>
    </row>
    <row r="35" spans="1:7" ht="17.25" customHeight="1">
      <c r="A35" s="94">
        <v>2006</v>
      </c>
      <c r="B35" s="155">
        <v>2252</v>
      </c>
      <c r="C35" s="169">
        <v>394</v>
      </c>
      <c r="D35" s="155">
        <v>408</v>
      </c>
      <c r="E35" s="169">
        <v>76</v>
      </c>
      <c r="F35" s="155">
        <v>188</v>
      </c>
      <c r="G35" s="169">
        <v>137</v>
      </c>
    </row>
    <row r="36" spans="1:7" ht="16.5" customHeight="1">
      <c r="A36" s="94">
        <v>2007</v>
      </c>
      <c r="B36" s="155">
        <v>3266</v>
      </c>
      <c r="C36" s="169">
        <v>378</v>
      </c>
      <c r="D36" s="155">
        <v>588</v>
      </c>
      <c r="E36" s="169">
        <v>82</v>
      </c>
      <c r="F36" s="155">
        <v>260</v>
      </c>
      <c r="G36" s="169">
        <v>127</v>
      </c>
    </row>
    <row r="37" spans="1:7" ht="17.25" customHeight="1">
      <c r="A37" s="94">
        <v>2008</v>
      </c>
      <c r="B37" s="155">
        <v>3337</v>
      </c>
      <c r="C37" s="169">
        <v>251</v>
      </c>
      <c r="D37" s="155">
        <v>676</v>
      </c>
      <c r="E37" s="169">
        <v>95</v>
      </c>
      <c r="F37" s="155">
        <v>277</v>
      </c>
      <c r="G37" s="169">
        <v>180</v>
      </c>
    </row>
    <row r="38" spans="1:7" ht="16.5" customHeight="1">
      <c r="A38" s="94">
        <v>2009</v>
      </c>
      <c r="B38" s="155">
        <v>2986.1</v>
      </c>
      <c r="C38" s="169">
        <v>184</v>
      </c>
      <c r="D38" s="155">
        <v>483</v>
      </c>
      <c r="E38" s="169">
        <v>109</v>
      </c>
      <c r="F38" s="155">
        <v>200</v>
      </c>
      <c r="G38" s="169">
        <v>112</v>
      </c>
    </row>
    <row r="39" spans="1:7" ht="7.5" customHeight="1">
      <c r="A39" s="94"/>
      <c r="B39" s="155"/>
      <c r="C39" s="169"/>
      <c r="D39" s="155"/>
      <c r="E39" s="169"/>
      <c r="F39" s="155"/>
      <c r="G39" s="169"/>
    </row>
    <row r="40" spans="1:7" ht="12.75">
      <c r="A40" s="94">
        <v>2010</v>
      </c>
      <c r="B40" s="155">
        <v>1404</v>
      </c>
      <c r="C40" s="169">
        <v>216</v>
      </c>
      <c r="D40" s="155">
        <v>398</v>
      </c>
      <c r="E40" s="169">
        <v>52</v>
      </c>
      <c r="F40" s="155">
        <v>158</v>
      </c>
      <c r="G40" s="169">
        <v>150</v>
      </c>
    </row>
    <row r="42" spans="1:7" s="65" customFormat="1" ht="12.75">
      <c r="A42" s="2"/>
      <c r="B42" s="2"/>
      <c r="C42" s="2"/>
      <c r="D42" s="2"/>
      <c r="E42" s="2"/>
      <c r="F42" s="2"/>
      <c r="G42" s="2"/>
    </row>
    <row r="44" spans="1:7" s="94" customFormat="1" ht="17.25" customHeight="1">
      <c r="A44" s="2"/>
      <c r="B44" s="2"/>
      <c r="C44" s="2"/>
      <c r="D44" s="2"/>
      <c r="E44" s="2"/>
      <c r="F44" s="2"/>
      <c r="G44" s="2"/>
    </row>
    <row r="45" spans="1:7" s="4" customFormat="1" ht="12.75">
      <c r="A45" s="2"/>
      <c r="B45" s="2"/>
      <c r="C45" s="2"/>
      <c r="D45" s="2"/>
      <c r="E45" s="2"/>
      <c r="F45" s="2"/>
      <c r="G45" s="2"/>
    </row>
    <row r="51" ht="12.75">
      <c r="A51" s="18">
        <v>6</v>
      </c>
    </row>
  </sheetData>
  <printOptions/>
  <pageMargins left="1.11" right="0.46" top="0.84" bottom="0.54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2011-03-31T12:58:17Z</cp:lastPrinted>
  <dcterms:created xsi:type="dcterms:W3CDTF">2001-04-02T12:34:51Z</dcterms:created>
  <dcterms:modified xsi:type="dcterms:W3CDTF">2011-12-22T12:19:58Z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